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letshabo\Desktop\"/>
    </mc:Choice>
  </mc:AlternateContent>
  <bookViews>
    <workbookView xWindow="0" yWindow="0" windowWidth="10710" windowHeight="4100" activeTab="1"/>
  </bookViews>
  <sheets>
    <sheet name="Revision Table" sheetId="21" r:id="rId1"/>
    <sheet name="Table1.0 " sheetId="1" r:id="rId2"/>
    <sheet name="Table 2.1 " sheetId="2" r:id="rId3"/>
    <sheet name="Table 2.2" sheetId="3" r:id="rId4"/>
    <sheet name="Table 2.3 " sheetId="4" r:id="rId5"/>
    <sheet name="Table 3.1" sheetId="10" r:id="rId6"/>
    <sheet name="Table 3.2 " sheetId="11" r:id="rId7"/>
    <sheet name="Table 4.1 " sheetId="22" r:id="rId8"/>
    <sheet name="Table 4.2" sheetId="23" r:id="rId9"/>
    <sheet name="B" sheetId="7" r:id="rId10"/>
    <sheet name="C1" sheetId="8" r:id="rId11"/>
    <sheet name="C2" sheetId="9" r:id="rId1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9" i="22" l="1"/>
  <c r="N17" i="11"/>
  <c r="O32" i="3"/>
  <c r="O33" i="3" s="1"/>
  <c r="P10" i="10"/>
  <c r="C31" i="1"/>
  <c r="C32" i="1" s="1"/>
  <c r="F5" i="23" l="1"/>
  <c r="F6" i="23"/>
  <c r="F7" i="23"/>
  <c r="F8" i="23"/>
  <c r="F9" i="23"/>
  <c r="F10" i="23"/>
  <c r="F11" i="23"/>
  <c r="F12" i="23"/>
  <c r="F13" i="23"/>
  <c r="F14" i="23"/>
  <c r="F15" i="23"/>
  <c r="F16" i="23"/>
  <c r="F17" i="23"/>
  <c r="F18" i="23"/>
  <c r="F19" i="23"/>
  <c r="F20" i="23"/>
  <c r="F21" i="23"/>
  <c r="F22" i="23"/>
  <c r="F23" i="23"/>
  <c r="F24" i="23"/>
  <c r="F25" i="23"/>
  <c r="F26" i="23"/>
  <c r="F27" i="23"/>
  <c r="F28" i="23"/>
  <c r="F35" i="23"/>
  <c r="F36" i="23"/>
  <c r="F37" i="23"/>
  <c r="F38" i="23"/>
  <c r="F39" i="23"/>
  <c r="F40" i="23"/>
  <c r="F41" i="23"/>
  <c r="F42" i="23"/>
  <c r="F43" i="23"/>
  <c r="F44" i="23"/>
  <c r="F45" i="23"/>
  <c r="F46" i="23"/>
  <c r="F47" i="23"/>
  <c r="F48" i="23"/>
  <c r="F49" i="23"/>
  <c r="F50" i="23"/>
  <c r="F51" i="23"/>
  <c r="F52" i="23"/>
  <c r="F53" i="23"/>
  <c r="F54" i="23"/>
  <c r="F55" i="23"/>
  <c r="F56" i="23"/>
  <c r="F57" i="23"/>
  <c r="F58" i="23"/>
  <c r="F59" i="23"/>
  <c r="F63" i="23"/>
  <c r="F64" i="23"/>
  <c r="F4" i="23"/>
  <c r="E17" i="23"/>
  <c r="E38" i="23"/>
  <c r="E50" i="23"/>
  <c r="D62" i="23"/>
  <c r="E13" i="23" s="1"/>
  <c r="D60" i="23"/>
  <c r="F60" i="23" s="1"/>
  <c r="F5" i="22"/>
  <c r="F6" i="22"/>
  <c r="F7" i="22"/>
  <c r="F8" i="22"/>
  <c r="F9" i="22"/>
  <c r="F10" i="22"/>
  <c r="F11" i="22"/>
  <c r="F12" i="22"/>
  <c r="F13" i="22"/>
  <c r="F14" i="22"/>
  <c r="F15" i="22"/>
  <c r="F16" i="22"/>
  <c r="F17" i="22"/>
  <c r="F18" i="22"/>
  <c r="F19" i="22"/>
  <c r="F20" i="22"/>
  <c r="F21" i="22"/>
  <c r="F22" i="22"/>
  <c r="F23" i="22"/>
  <c r="F24" i="22"/>
  <c r="F25" i="22"/>
  <c r="F26" i="22"/>
  <c r="F27" i="22"/>
  <c r="F28" i="22"/>
  <c r="F34" i="22"/>
  <c r="F35" i="22"/>
  <c r="F36" i="22"/>
  <c r="F37" i="22"/>
  <c r="F38" i="22"/>
  <c r="F39" i="22"/>
  <c r="F40" i="22"/>
  <c r="F41" i="22"/>
  <c r="F42" i="22"/>
  <c r="F43" i="22"/>
  <c r="F44" i="22"/>
  <c r="F45" i="22"/>
  <c r="F46" i="22"/>
  <c r="F47" i="22"/>
  <c r="F48" i="22"/>
  <c r="F49" i="22"/>
  <c r="F50" i="22"/>
  <c r="F51" i="22"/>
  <c r="F52" i="22"/>
  <c r="F53" i="22"/>
  <c r="F54" i="22"/>
  <c r="F55" i="22"/>
  <c r="F56" i="22"/>
  <c r="F57" i="22"/>
  <c r="F58" i="22"/>
  <c r="F62" i="22"/>
  <c r="F63" i="22"/>
  <c r="E6" i="22"/>
  <c r="E11" i="22"/>
  <c r="E18" i="22"/>
  <c r="E39" i="22"/>
  <c r="E41" i="22"/>
  <c r="E43" i="22"/>
  <c r="E44" i="22"/>
  <c r="E47" i="22"/>
  <c r="E48" i="22"/>
  <c r="F4" i="22"/>
  <c r="D61" i="22"/>
  <c r="B59" i="22"/>
  <c r="B60" i="22"/>
  <c r="B61" i="22"/>
  <c r="B62" i="22"/>
  <c r="M7" i="21"/>
  <c r="M6" i="21"/>
  <c r="J7" i="21"/>
  <c r="J6" i="21"/>
  <c r="I7" i="21"/>
  <c r="L7" i="21" s="1"/>
  <c r="I6" i="21"/>
  <c r="L6" i="21" s="1"/>
  <c r="H7" i="21"/>
  <c r="K7" i="21" s="1"/>
  <c r="N7" i="21" s="1"/>
  <c r="H6" i="21"/>
  <c r="K6" i="21" s="1"/>
  <c r="N6" i="21" s="1"/>
  <c r="E7" i="21"/>
  <c r="E6" i="21"/>
  <c r="E4" i="23" l="1"/>
  <c r="E48" i="23"/>
  <c r="E27" i="23"/>
  <c r="E11" i="23"/>
  <c r="E49" i="23"/>
  <c r="E12" i="23"/>
  <c r="E64" i="23"/>
  <c r="E47" i="23"/>
  <c r="E26" i="23"/>
  <c r="E10" i="23"/>
  <c r="E63" i="23"/>
  <c r="E46" i="23"/>
  <c r="E25" i="23"/>
  <c r="E9" i="23"/>
  <c r="E62" i="23"/>
  <c r="E45" i="23"/>
  <c r="E24" i="23"/>
  <c r="E8" i="23"/>
  <c r="E28" i="23"/>
  <c r="E43" i="23"/>
  <c r="E42" i="23"/>
  <c r="E5" i="23"/>
  <c r="E56" i="23"/>
  <c r="E41" i="23"/>
  <c r="E20" i="23"/>
  <c r="E59" i="23"/>
  <c r="E44" i="23"/>
  <c r="E23" i="23"/>
  <c r="E7" i="23"/>
  <c r="E58" i="23"/>
  <c r="E22" i="23"/>
  <c r="D60" i="22"/>
  <c r="F60" i="22" s="1"/>
  <c r="E4" i="22"/>
  <c r="E57" i="23"/>
  <c r="E21" i="23"/>
  <c r="E56" i="22"/>
  <c r="E55" i="23"/>
  <c r="E40" i="23"/>
  <c r="E19" i="23"/>
  <c r="E6" i="23"/>
  <c r="E55" i="22"/>
  <c r="E54" i="23"/>
  <c r="E39" i="23"/>
  <c r="E18" i="23"/>
  <c r="E21" i="22"/>
  <c r="E61" i="22"/>
  <c r="E58" i="22"/>
  <c r="E20" i="22"/>
  <c r="E23" i="22"/>
  <c r="E22" i="22"/>
  <c r="E57" i="22"/>
  <c r="E19" i="22"/>
  <c r="E10" i="22"/>
  <c r="E7" i="22"/>
  <c r="E5" i="22"/>
  <c r="E42" i="22"/>
  <c r="E40" i="22"/>
  <c r="E27" i="22"/>
  <c r="E60" i="23"/>
  <c r="D61" i="23"/>
  <c r="F61" i="23" s="1"/>
  <c r="E16" i="23"/>
  <c r="E53" i="23"/>
  <c r="E37" i="23"/>
  <c r="E15" i="23"/>
  <c r="E52" i="23"/>
  <c r="E36" i="23"/>
  <c r="E14" i="23"/>
  <c r="F62" i="23"/>
  <c r="E51" i="23"/>
  <c r="E35" i="23"/>
  <c r="E26" i="22"/>
  <c r="E46" i="22"/>
  <c r="E25" i="22"/>
  <c r="E9" i="22"/>
  <c r="E45" i="22"/>
  <c r="E24" i="22"/>
  <c r="E8" i="22"/>
  <c r="E54" i="22"/>
  <c r="E38" i="22"/>
  <c r="E17" i="22"/>
  <c r="E53" i="22"/>
  <c r="E37" i="22"/>
  <c r="E16" i="22"/>
  <c r="E59" i="22"/>
  <c r="E36" i="22"/>
  <c r="E51" i="22"/>
  <c r="E35" i="22"/>
  <c r="E14" i="22"/>
  <c r="E15" i="22"/>
  <c r="E50" i="22"/>
  <c r="E34" i="22"/>
  <c r="E13" i="22"/>
  <c r="E52" i="22"/>
  <c r="E49" i="22"/>
  <c r="E28" i="22"/>
  <c r="E12" i="22"/>
  <c r="F61" i="22"/>
  <c r="E60" i="22" l="1"/>
  <c r="E61" i="23"/>
  <c r="R5" i="11"/>
  <c r="S5" i="11"/>
  <c r="T5" i="11"/>
  <c r="U5" i="11"/>
  <c r="V5" i="11"/>
  <c r="W5" i="11"/>
  <c r="X5" i="11"/>
  <c r="Y5" i="11"/>
  <c r="Z5" i="11"/>
  <c r="AA5" i="11"/>
  <c r="AC5" i="11"/>
  <c r="R6" i="11"/>
  <c r="S6" i="11"/>
  <c r="T6" i="11"/>
  <c r="U6" i="11"/>
  <c r="V6" i="11"/>
  <c r="W6" i="11"/>
  <c r="X6" i="11"/>
  <c r="Y6" i="11"/>
  <c r="Z6" i="11"/>
  <c r="AA6" i="11"/>
  <c r="AC6" i="11"/>
  <c r="R7" i="11"/>
  <c r="S7" i="11"/>
  <c r="T7" i="11"/>
  <c r="U7" i="11"/>
  <c r="V7" i="11"/>
  <c r="W7" i="11"/>
  <c r="X7" i="11"/>
  <c r="Y7" i="11"/>
  <c r="Z7" i="11"/>
  <c r="AA7" i="11"/>
  <c r="AC7" i="11"/>
  <c r="R9" i="11"/>
  <c r="S9" i="11"/>
  <c r="T9" i="11"/>
  <c r="U9" i="11"/>
  <c r="V9" i="11"/>
  <c r="W9" i="11"/>
  <c r="X9" i="11"/>
  <c r="Y9" i="11"/>
  <c r="Z9" i="11"/>
  <c r="AA9" i="11"/>
  <c r="AC9" i="11"/>
  <c r="R10" i="11"/>
  <c r="S10" i="11"/>
  <c r="T10" i="11"/>
  <c r="U10" i="11"/>
  <c r="V10" i="11"/>
  <c r="W10" i="11"/>
  <c r="X10" i="11"/>
  <c r="Y10" i="11"/>
  <c r="Z10" i="11"/>
  <c r="AA10" i="11"/>
  <c r="AC10" i="11"/>
  <c r="R12" i="11"/>
  <c r="S12" i="11"/>
  <c r="T12" i="11"/>
  <c r="U12" i="11"/>
  <c r="V12" i="11"/>
  <c r="W12" i="11"/>
  <c r="X12" i="11"/>
  <c r="Y12" i="11"/>
  <c r="Z12" i="11"/>
  <c r="AA12" i="11"/>
  <c r="AC12" i="11"/>
  <c r="R14" i="11"/>
  <c r="S14" i="11"/>
  <c r="T14" i="11"/>
  <c r="U14" i="11"/>
  <c r="V14" i="11"/>
  <c r="W14" i="11"/>
  <c r="X14" i="11"/>
  <c r="Y14" i="11"/>
  <c r="Z14" i="11"/>
  <c r="AA14" i="11"/>
  <c r="AC14" i="11"/>
  <c r="R15" i="11"/>
  <c r="S15" i="11"/>
  <c r="T15" i="11"/>
  <c r="U15" i="11"/>
  <c r="V15" i="11"/>
  <c r="W15" i="11"/>
  <c r="X15" i="11"/>
  <c r="Y15" i="11"/>
  <c r="Z15" i="11"/>
  <c r="AA15" i="11"/>
  <c r="AC15" i="11"/>
  <c r="R16" i="11"/>
  <c r="S16" i="11"/>
  <c r="T16" i="11"/>
  <c r="U16" i="11"/>
  <c r="V16" i="11"/>
  <c r="W16" i="11"/>
  <c r="X16" i="11"/>
  <c r="Y16" i="11"/>
  <c r="Z16" i="11"/>
  <c r="AA16" i="11"/>
  <c r="AC16" i="11"/>
  <c r="R17" i="11"/>
  <c r="S17" i="11"/>
  <c r="T17" i="11"/>
  <c r="U17" i="11"/>
  <c r="V17" i="11"/>
  <c r="W17" i="11"/>
  <c r="X17" i="11"/>
  <c r="Y17" i="11"/>
  <c r="Z17" i="11"/>
  <c r="AA17" i="11"/>
  <c r="AC17" i="11"/>
  <c r="R18" i="11"/>
  <c r="S18" i="11"/>
  <c r="T18" i="11"/>
  <c r="U18" i="11"/>
  <c r="V18" i="11"/>
  <c r="W18" i="11"/>
  <c r="X18" i="11"/>
  <c r="Y18" i="11"/>
  <c r="Z18" i="11"/>
  <c r="AA18" i="11"/>
  <c r="AC18" i="11"/>
  <c r="R20" i="11"/>
  <c r="S20" i="11"/>
  <c r="T20" i="11"/>
  <c r="U20" i="11"/>
  <c r="V20" i="11"/>
  <c r="W20" i="11"/>
  <c r="X20" i="11"/>
  <c r="Y20" i="11"/>
  <c r="Z20" i="11"/>
  <c r="AA20" i="11"/>
  <c r="AC20" i="11"/>
  <c r="R21" i="11"/>
  <c r="S21" i="11"/>
  <c r="T21" i="11"/>
  <c r="U21" i="11"/>
  <c r="V21" i="11"/>
  <c r="W21" i="11"/>
  <c r="X21" i="11"/>
  <c r="Y21" i="11"/>
  <c r="Z21" i="11"/>
  <c r="AA21" i="11"/>
  <c r="AC21" i="11"/>
  <c r="R23" i="11"/>
  <c r="S23" i="11"/>
  <c r="T23" i="11"/>
  <c r="U23" i="11"/>
  <c r="V23" i="11"/>
  <c r="W23" i="11"/>
  <c r="X23" i="11"/>
  <c r="Y23" i="11"/>
  <c r="Z23" i="11"/>
  <c r="AA23" i="11"/>
  <c r="AC23" i="11"/>
  <c r="R24" i="11"/>
  <c r="S24" i="11"/>
  <c r="T24" i="11"/>
  <c r="U24" i="11"/>
  <c r="V24" i="11"/>
  <c r="W24" i="11"/>
  <c r="X24" i="11"/>
  <c r="Y24" i="11"/>
  <c r="Z24" i="11"/>
  <c r="AA24" i="11"/>
  <c r="AC24" i="11"/>
  <c r="R25" i="11"/>
  <c r="S25" i="11"/>
  <c r="T25" i="11"/>
  <c r="U25" i="11"/>
  <c r="V25" i="11"/>
  <c r="W25" i="11"/>
  <c r="X25" i="11"/>
  <c r="Y25" i="11"/>
  <c r="Z25" i="11"/>
  <c r="AA25" i="11"/>
  <c r="AC25" i="11"/>
  <c r="R26" i="11"/>
  <c r="S26" i="11"/>
  <c r="T26" i="11"/>
  <c r="U26" i="11"/>
  <c r="V26" i="11"/>
  <c r="W26" i="11"/>
  <c r="X26" i="11"/>
  <c r="Y26" i="11"/>
  <c r="Z26" i="11"/>
  <c r="AA26" i="11"/>
  <c r="AC26" i="11"/>
  <c r="R28" i="11"/>
  <c r="S28" i="11"/>
  <c r="T28" i="11"/>
  <c r="U28" i="11"/>
  <c r="V28" i="11"/>
  <c r="W28" i="11"/>
  <c r="X28" i="11"/>
  <c r="Y28" i="11"/>
  <c r="Z28" i="11"/>
  <c r="AA28" i="11"/>
  <c r="AC28" i="11"/>
  <c r="S4" i="11"/>
  <c r="T4" i="11"/>
  <c r="U4" i="11"/>
  <c r="V4" i="11"/>
  <c r="W4" i="11"/>
  <c r="X4" i="11"/>
  <c r="Y4" i="11"/>
  <c r="Z4" i="11"/>
  <c r="AA4" i="11"/>
  <c r="AC4" i="11"/>
  <c r="R4" i="11"/>
  <c r="N5" i="11"/>
  <c r="N6" i="11"/>
  <c r="N7" i="11"/>
  <c r="N9" i="11"/>
  <c r="N10" i="11"/>
  <c r="N12" i="11"/>
  <c r="N14" i="11"/>
  <c r="N15" i="11"/>
  <c r="N16" i="11"/>
  <c r="N18" i="11"/>
  <c r="N19" i="11"/>
  <c r="N20" i="11"/>
  <c r="N21" i="11"/>
  <c r="N22" i="11"/>
  <c r="N23" i="11"/>
  <c r="N24" i="11"/>
  <c r="N25" i="11"/>
  <c r="N26" i="11"/>
  <c r="N28" i="11"/>
  <c r="N4" i="11"/>
  <c r="C27" i="11"/>
  <c r="D27" i="11"/>
  <c r="E27" i="11"/>
  <c r="F27" i="11"/>
  <c r="G27" i="11"/>
  <c r="H27" i="11"/>
  <c r="I27" i="11"/>
  <c r="J27" i="11"/>
  <c r="K27" i="11"/>
  <c r="M27" i="11"/>
  <c r="N27" i="11" s="1"/>
  <c r="B27" i="11"/>
  <c r="C22" i="11"/>
  <c r="D22" i="11"/>
  <c r="E22" i="11"/>
  <c r="F22" i="11"/>
  <c r="G22" i="11"/>
  <c r="H22" i="11"/>
  <c r="I22" i="11"/>
  <c r="J22" i="11"/>
  <c r="K22" i="11"/>
  <c r="M22" i="11"/>
  <c r="B22" i="11"/>
  <c r="R22" i="11" s="1"/>
  <c r="C19" i="11"/>
  <c r="D19" i="11"/>
  <c r="E19" i="11"/>
  <c r="F19" i="11"/>
  <c r="V19" i="11" s="1"/>
  <c r="G19" i="11"/>
  <c r="W19" i="11" s="1"/>
  <c r="H19" i="11"/>
  <c r="X19" i="11" s="1"/>
  <c r="I19" i="11"/>
  <c r="J19" i="11"/>
  <c r="K19" i="11"/>
  <c r="M19" i="11"/>
  <c r="AC19" i="11" s="1"/>
  <c r="B19" i="11"/>
  <c r="C13" i="11"/>
  <c r="D13" i="11"/>
  <c r="E13" i="11"/>
  <c r="F13" i="11"/>
  <c r="V13" i="11" s="1"/>
  <c r="G13" i="11"/>
  <c r="W13" i="11" s="1"/>
  <c r="H13" i="11"/>
  <c r="X13" i="11" s="1"/>
  <c r="I13" i="11"/>
  <c r="J13" i="11"/>
  <c r="K13" i="11"/>
  <c r="M13" i="11"/>
  <c r="AC13" i="11" s="1"/>
  <c r="B13" i="11"/>
  <c r="R13" i="11" s="1"/>
  <c r="L5" i="11"/>
  <c r="AB5" i="11" s="1"/>
  <c r="L6" i="11"/>
  <c r="AB6" i="11" s="1"/>
  <c r="L7" i="11"/>
  <c r="AB7" i="11" s="1"/>
  <c r="L9" i="11"/>
  <c r="AB9" i="11" s="1"/>
  <c r="L10" i="11"/>
  <c r="AB10" i="11" s="1"/>
  <c r="L12" i="11"/>
  <c r="AB12" i="11" s="1"/>
  <c r="L14" i="11"/>
  <c r="L13" i="11" s="1"/>
  <c r="AB13" i="11" s="1"/>
  <c r="L15" i="11"/>
  <c r="AB15" i="11" s="1"/>
  <c r="L16" i="11"/>
  <c r="AB16" i="11" s="1"/>
  <c r="L17" i="11"/>
  <c r="AB17" i="11" s="1"/>
  <c r="L18" i="11"/>
  <c r="AB18" i="11" s="1"/>
  <c r="L20" i="11"/>
  <c r="L19" i="11" s="1"/>
  <c r="AB19" i="11" s="1"/>
  <c r="L21" i="11"/>
  <c r="L22" i="11" s="1"/>
  <c r="AB22" i="11" s="1"/>
  <c r="L23" i="11"/>
  <c r="AB23" i="11" s="1"/>
  <c r="L24" i="11"/>
  <c r="AB24" i="11" s="1"/>
  <c r="L25" i="11"/>
  <c r="AB25" i="11" s="1"/>
  <c r="L26" i="11"/>
  <c r="AB26" i="11" s="1"/>
  <c r="L28" i="11"/>
  <c r="AB28" i="11" s="1"/>
  <c r="L4" i="11"/>
  <c r="AB4" i="11" s="1"/>
  <c r="C8" i="11"/>
  <c r="C11" i="11" s="1"/>
  <c r="D8" i="11"/>
  <c r="D11" i="11" s="1"/>
  <c r="E8" i="11"/>
  <c r="E11" i="11" s="1"/>
  <c r="F8" i="11"/>
  <c r="F11" i="11" s="1"/>
  <c r="G8" i="11"/>
  <c r="G11" i="11" s="1"/>
  <c r="H8" i="11"/>
  <c r="I8" i="11"/>
  <c r="I11" i="11" s="1"/>
  <c r="J8" i="11"/>
  <c r="J11" i="11" s="1"/>
  <c r="K8" i="11"/>
  <c r="K11" i="11" s="1"/>
  <c r="M8" i="11"/>
  <c r="M11" i="11" s="1"/>
  <c r="B8" i="11"/>
  <c r="Y19" i="11" l="1"/>
  <c r="AA13" i="11"/>
  <c r="Z13" i="11"/>
  <c r="Y13" i="11"/>
  <c r="U13" i="11"/>
  <c r="T19" i="11"/>
  <c r="U19" i="11"/>
  <c r="T13" i="11"/>
  <c r="S19" i="11"/>
  <c r="S13" i="11"/>
  <c r="N13" i="11"/>
  <c r="X8" i="11"/>
  <c r="R19" i="11"/>
  <c r="X22" i="11"/>
  <c r="AC8" i="11"/>
  <c r="U22" i="11"/>
  <c r="T22" i="11"/>
  <c r="Y8" i="11"/>
  <c r="S27" i="11"/>
  <c r="W22" i="11"/>
  <c r="AB21" i="11"/>
  <c r="H11" i="11"/>
  <c r="X11" i="11" s="1"/>
  <c r="N8" i="11"/>
  <c r="AA27" i="11"/>
  <c r="Z27" i="11"/>
  <c r="AA8" i="11"/>
  <c r="AB20" i="11"/>
  <c r="Z8" i="11"/>
  <c r="S22" i="11"/>
  <c r="AA19" i="11"/>
  <c r="Z19" i="11"/>
  <c r="V22" i="11"/>
  <c r="R8" i="11"/>
  <c r="V11" i="11"/>
  <c r="S11" i="11"/>
  <c r="AC11" i="11"/>
  <c r="Y11" i="11"/>
  <c r="N11" i="11"/>
  <c r="AA11" i="11"/>
  <c r="Z11" i="11"/>
  <c r="W11" i="11"/>
  <c r="U11" i="11"/>
  <c r="T11" i="11"/>
  <c r="W27" i="11"/>
  <c r="U27" i="11"/>
  <c r="T27" i="11"/>
  <c r="W8" i="11"/>
  <c r="R27" i="11"/>
  <c r="V8" i="11"/>
  <c r="B11" i="11"/>
  <c r="R11" i="11" s="1"/>
  <c r="AC22" i="11"/>
  <c r="U8" i="11"/>
  <c r="AB14" i="11"/>
  <c r="T8" i="11"/>
  <c r="Y27" i="11"/>
  <c r="L27" i="11"/>
  <c r="AB27" i="11" s="1"/>
  <c r="X27" i="11"/>
  <c r="V27" i="11"/>
  <c r="Z22" i="11"/>
  <c r="AC27" i="11"/>
  <c r="Y22" i="11"/>
  <c r="AA22" i="11"/>
  <c r="S8" i="11"/>
  <c r="L8" i="11"/>
  <c r="T5" i="10"/>
  <c r="U5" i="10"/>
  <c r="V5" i="10"/>
  <c r="W5" i="10"/>
  <c r="X5" i="10"/>
  <c r="Y5" i="10"/>
  <c r="Z5" i="10"/>
  <c r="AA5" i="10"/>
  <c r="AB5" i="10"/>
  <c r="AC5" i="10"/>
  <c r="AD5" i="10"/>
  <c r="AE5" i="10"/>
  <c r="AF5" i="10"/>
  <c r="T6" i="10"/>
  <c r="U6" i="10"/>
  <c r="V6" i="10"/>
  <c r="W6" i="10"/>
  <c r="X6" i="10"/>
  <c r="Y6" i="10"/>
  <c r="Z6" i="10"/>
  <c r="AA6" i="10"/>
  <c r="AB6" i="10"/>
  <c r="AC6" i="10"/>
  <c r="AD6" i="10"/>
  <c r="AE6" i="10"/>
  <c r="AF6" i="10"/>
  <c r="T7" i="10"/>
  <c r="U7" i="10"/>
  <c r="V7" i="10"/>
  <c r="W7" i="10"/>
  <c r="X7" i="10"/>
  <c r="Y7" i="10"/>
  <c r="Z7" i="10"/>
  <c r="AA7" i="10"/>
  <c r="AB7" i="10"/>
  <c r="AC7" i="10"/>
  <c r="AD7" i="10"/>
  <c r="AE7" i="10"/>
  <c r="AF7" i="10"/>
  <c r="T8" i="10"/>
  <c r="U8" i="10"/>
  <c r="V8" i="10"/>
  <c r="W8" i="10"/>
  <c r="X8" i="10"/>
  <c r="Y8" i="10"/>
  <c r="Z8" i="10"/>
  <c r="AA8" i="10"/>
  <c r="AB8" i="10"/>
  <c r="AC8" i="10"/>
  <c r="AD8" i="10"/>
  <c r="AE8" i="10"/>
  <c r="AF8" i="10"/>
  <c r="T9" i="10"/>
  <c r="U9" i="10"/>
  <c r="V9" i="10"/>
  <c r="W9" i="10"/>
  <c r="X9" i="10"/>
  <c r="Y9" i="10"/>
  <c r="Z9" i="10"/>
  <c r="AA9" i="10"/>
  <c r="AB9" i="10"/>
  <c r="AC9" i="10"/>
  <c r="AD9" i="10"/>
  <c r="AE9" i="10"/>
  <c r="AF9" i="10"/>
  <c r="T11" i="10"/>
  <c r="U11" i="10"/>
  <c r="V11" i="10"/>
  <c r="W11" i="10"/>
  <c r="X11" i="10"/>
  <c r="Y11" i="10"/>
  <c r="Z11" i="10"/>
  <c r="AA11" i="10"/>
  <c r="AB11" i="10"/>
  <c r="AC11" i="10"/>
  <c r="AD11" i="10"/>
  <c r="AE11" i="10"/>
  <c r="AF11" i="10"/>
  <c r="AF12" i="10"/>
  <c r="T13" i="10"/>
  <c r="U13" i="10"/>
  <c r="V13" i="10"/>
  <c r="W13" i="10"/>
  <c r="X13" i="10"/>
  <c r="Y13" i="10"/>
  <c r="Z13" i="10"/>
  <c r="AA13" i="10"/>
  <c r="AB13" i="10"/>
  <c r="AC13" i="10"/>
  <c r="AD13" i="10"/>
  <c r="AE13" i="10"/>
  <c r="AF13" i="10"/>
  <c r="T14" i="10"/>
  <c r="U14" i="10"/>
  <c r="V14" i="10"/>
  <c r="W14" i="10"/>
  <c r="X14" i="10"/>
  <c r="Y14" i="10"/>
  <c r="Z14" i="10"/>
  <c r="AA14" i="10"/>
  <c r="AB14" i="10"/>
  <c r="AC14" i="10"/>
  <c r="AD14" i="10"/>
  <c r="AE14" i="10"/>
  <c r="AF14" i="10"/>
  <c r="T15" i="10"/>
  <c r="U15" i="10"/>
  <c r="V15" i="10"/>
  <c r="W15" i="10"/>
  <c r="X15" i="10"/>
  <c r="Y15" i="10"/>
  <c r="Z15" i="10"/>
  <c r="AA15" i="10"/>
  <c r="AB15" i="10"/>
  <c r="AC15" i="10"/>
  <c r="AD15" i="10"/>
  <c r="AE15" i="10"/>
  <c r="AF15" i="10"/>
  <c r="T16" i="10"/>
  <c r="U16" i="10"/>
  <c r="V16" i="10"/>
  <c r="W16" i="10"/>
  <c r="X16" i="10"/>
  <c r="Y16" i="10"/>
  <c r="Z16" i="10"/>
  <c r="AA16" i="10"/>
  <c r="AB16" i="10"/>
  <c r="AC16" i="10"/>
  <c r="AD16" i="10"/>
  <c r="AE16" i="10"/>
  <c r="AF16" i="10"/>
  <c r="T18" i="10"/>
  <c r="U18" i="10"/>
  <c r="V18" i="10"/>
  <c r="W18" i="10"/>
  <c r="X18" i="10"/>
  <c r="Y18" i="10"/>
  <c r="Z18" i="10"/>
  <c r="AA18" i="10"/>
  <c r="AB18" i="10"/>
  <c r="AC18" i="10"/>
  <c r="AD18" i="10"/>
  <c r="AE18" i="10"/>
  <c r="AF18" i="10"/>
  <c r="T19" i="10"/>
  <c r="U19" i="10"/>
  <c r="V19" i="10"/>
  <c r="W19" i="10"/>
  <c r="X19" i="10"/>
  <c r="Y19" i="10"/>
  <c r="Z19" i="10"/>
  <c r="AA19" i="10"/>
  <c r="AB19" i="10"/>
  <c r="AC19" i="10"/>
  <c r="AD19" i="10"/>
  <c r="AE19" i="10"/>
  <c r="AF19" i="10"/>
  <c r="AC20" i="10"/>
  <c r="T21" i="10"/>
  <c r="U21" i="10"/>
  <c r="V21" i="10"/>
  <c r="W21" i="10"/>
  <c r="X21" i="10"/>
  <c r="Y21" i="10"/>
  <c r="Z21" i="10"/>
  <c r="AA21" i="10"/>
  <c r="AB21" i="10"/>
  <c r="AC21" i="10"/>
  <c r="AD21" i="10"/>
  <c r="AE21" i="10"/>
  <c r="AF21" i="10"/>
  <c r="T22" i="10"/>
  <c r="U22" i="10"/>
  <c r="V22" i="10"/>
  <c r="W22" i="10"/>
  <c r="X22" i="10"/>
  <c r="Y22" i="10"/>
  <c r="Z22" i="10"/>
  <c r="AA22" i="10"/>
  <c r="AB22" i="10"/>
  <c r="AC22" i="10"/>
  <c r="AD22" i="10"/>
  <c r="AE22" i="10"/>
  <c r="AF22" i="10"/>
  <c r="T23" i="10"/>
  <c r="U23" i="10"/>
  <c r="V23" i="10"/>
  <c r="W23" i="10"/>
  <c r="X23" i="10"/>
  <c r="Y23" i="10"/>
  <c r="Z23" i="10"/>
  <c r="AA23" i="10"/>
  <c r="AB23" i="10"/>
  <c r="AC23" i="10"/>
  <c r="AD23" i="10"/>
  <c r="AE23" i="10"/>
  <c r="AF23" i="10"/>
  <c r="W24" i="10"/>
  <c r="Z24" i="10"/>
  <c r="AA24" i="10"/>
  <c r="T25" i="10"/>
  <c r="U25" i="10"/>
  <c r="V25" i="10"/>
  <c r="W25" i="10"/>
  <c r="X25" i="10"/>
  <c r="Y25" i="10"/>
  <c r="Z25" i="10"/>
  <c r="AA25" i="10"/>
  <c r="AB25" i="10"/>
  <c r="AC25" i="10"/>
  <c r="AD25" i="10"/>
  <c r="AE25" i="10"/>
  <c r="AF25" i="10"/>
  <c r="U4" i="10"/>
  <c r="V4" i="10"/>
  <c r="W4" i="10"/>
  <c r="X4" i="10"/>
  <c r="Y4" i="10"/>
  <c r="Z4" i="10"/>
  <c r="AA4" i="10"/>
  <c r="AB4" i="10"/>
  <c r="AC4" i="10"/>
  <c r="AD4" i="10"/>
  <c r="AE4" i="10"/>
  <c r="AF4" i="10"/>
  <c r="T4" i="10"/>
  <c r="D24" i="10"/>
  <c r="U24" i="10" s="1"/>
  <c r="E24" i="10"/>
  <c r="V24" i="10" s="1"/>
  <c r="F24" i="10"/>
  <c r="G24" i="10"/>
  <c r="X24" i="10" s="1"/>
  <c r="H24" i="10"/>
  <c r="Y24" i="10" s="1"/>
  <c r="I24" i="10"/>
  <c r="J24" i="10"/>
  <c r="K24" i="10"/>
  <c r="AB24" i="10" s="1"/>
  <c r="L24" i="10"/>
  <c r="AC24" i="10" s="1"/>
  <c r="M24" i="10"/>
  <c r="AD24" i="10" s="1"/>
  <c r="N24" i="10"/>
  <c r="O24" i="10"/>
  <c r="AF24" i="10" s="1"/>
  <c r="P24" i="10"/>
  <c r="C24" i="10"/>
  <c r="T24" i="10" s="1"/>
  <c r="D20" i="10"/>
  <c r="U20" i="10" s="1"/>
  <c r="E20" i="10"/>
  <c r="V20" i="10" s="1"/>
  <c r="F20" i="10"/>
  <c r="W20" i="10" s="1"/>
  <c r="G20" i="10"/>
  <c r="X20" i="10" s="1"/>
  <c r="H20" i="10"/>
  <c r="Y20" i="10" s="1"/>
  <c r="I20" i="10"/>
  <c r="Z20" i="10" s="1"/>
  <c r="J20" i="10"/>
  <c r="AA20" i="10" s="1"/>
  <c r="K20" i="10"/>
  <c r="AB20" i="10" s="1"/>
  <c r="L20" i="10"/>
  <c r="M20" i="10"/>
  <c r="AD20" i="10" s="1"/>
  <c r="N20" i="10"/>
  <c r="AE20" i="10" s="1"/>
  <c r="O20" i="10"/>
  <c r="AF20" i="10" s="1"/>
  <c r="P20" i="10"/>
  <c r="C20" i="10"/>
  <c r="T20" i="10" s="1"/>
  <c r="D17" i="10"/>
  <c r="U17" i="10" s="1"/>
  <c r="E17" i="10"/>
  <c r="V17" i="10" s="1"/>
  <c r="F17" i="10"/>
  <c r="W17" i="10" s="1"/>
  <c r="G17" i="10"/>
  <c r="H17" i="10"/>
  <c r="I17" i="10"/>
  <c r="J17" i="10"/>
  <c r="K17" i="10"/>
  <c r="L17" i="10"/>
  <c r="M17" i="10"/>
  <c r="N17" i="10"/>
  <c r="AE17" i="10" s="1"/>
  <c r="O17" i="10"/>
  <c r="AA17" i="10" s="1"/>
  <c r="P17" i="10"/>
  <c r="C17" i="10"/>
  <c r="D12" i="10"/>
  <c r="U12" i="10" s="1"/>
  <c r="E12" i="10"/>
  <c r="V12" i="10" s="1"/>
  <c r="F12" i="10"/>
  <c r="W12" i="10" s="1"/>
  <c r="G12" i="10"/>
  <c r="X12" i="10" s="1"/>
  <c r="H12" i="10"/>
  <c r="I12" i="10"/>
  <c r="J12" i="10"/>
  <c r="K12" i="10"/>
  <c r="L12" i="10"/>
  <c r="AC12" i="10" s="1"/>
  <c r="M12" i="10"/>
  <c r="AD12" i="10" s="1"/>
  <c r="N12" i="10"/>
  <c r="AE12" i="10" s="1"/>
  <c r="O12" i="10"/>
  <c r="P12" i="10"/>
  <c r="Q12" i="10" s="1"/>
  <c r="C12" i="10"/>
  <c r="T12" i="10" s="1"/>
  <c r="D10" i="10"/>
  <c r="E10" i="10"/>
  <c r="F10" i="10"/>
  <c r="G10" i="10"/>
  <c r="H10" i="10"/>
  <c r="I10" i="10"/>
  <c r="J10" i="10"/>
  <c r="K10" i="10"/>
  <c r="L10" i="10"/>
  <c r="AC10" i="10" s="1"/>
  <c r="M10" i="10"/>
  <c r="N10" i="10"/>
  <c r="O10" i="10"/>
  <c r="AF10" i="10" s="1"/>
  <c r="C10" i="10"/>
  <c r="E7" i="9"/>
  <c r="D20" i="9"/>
  <c r="E5" i="9" s="1"/>
  <c r="D5" i="8"/>
  <c r="D6" i="8"/>
  <c r="D7" i="8"/>
  <c r="D8" i="8"/>
  <c r="D9" i="8"/>
  <c r="D10" i="8"/>
  <c r="D11" i="8"/>
  <c r="D4" i="8"/>
  <c r="C11" i="8"/>
  <c r="D9" i="7"/>
  <c r="E7" i="7" s="1"/>
  <c r="B9" i="7"/>
  <c r="T17" i="10" l="1"/>
  <c r="Y17" i="10"/>
  <c r="Z17" i="10"/>
  <c r="X17" i="10"/>
  <c r="AE10" i="10"/>
  <c r="AD17" i="10"/>
  <c r="AF17" i="10"/>
  <c r="AB12" i="10"/>
  <c r="E10" i="9"/>
  <c r="C8" i="7"/>
  <c r="C6" i="7"/>
  <c r="AA12" i="10"/>
  <c r="E9" i="9"/>
  <c r="Z12" i="10"/>
  <c r="E8" i="9"/>
  <c r="Y12" i="10"/>
  <c r="AE24" i="10"/>
  <c r="AB10" i="10"/>
  <c r="AA10" i="10"/>
  <c r="Z10" i="10"/>
  <c r="Y10" i="10"/>
  <c r="X10" i="10"/>
  <c r="W10" i="10"/>
  <c r="V10" i="10"/>
  <c r="AD10" i="10"/>
  <c r="U10" i="10"/>
  <c r="T10" i="10"/>
  <c r="L11" i="11"/>
  <c r="AB11" i="11" s="1"/>
  <c r="AB8" i="11"/>
  <c r="AB17" i="10"/>
  <c r="AC17" i="10"/>
  <c r="E20" i="9"/>
  <c r="E18" i="9"/>
  <c r="E17" i="9"/>
  <c r="E16" i="9"/>
  <c r="E15" i="9"/>
  <c r="E14" i="9"/>
  <c r="E13" i="9"/>
  <c r="E12" i="9"/>
  <c r="E19" i="9"/>
  <c r="E11" i="9"/>
  <c r="E6" i="9"/>
  <c r="E4" i="9"/>
  <c r="C9" i="7"/>
  <c r="C7" i="7"/>
  <c r="E9" i="7"/>
  <c r="E8" i="7"/>
  <c r="E6" i="7"/>
  <c r="N6" i="4"/>
  <c r="N7" i="4"/>
  <c r="N9" i="4"/>
  <c r="N10" i="4"/>
  <c r="N11" i="4"/>
  <c r="N13" i="4"/>
  <c r="N14" i="4"/>
  <c r="N15" i="4"/>
  <c r="N17" i="4"/>
  <c r="N18" i="4"/>
  <c r="N19" i="4"/>
  <c r="N22" i="4"/>
  <c r="N23" i="4"/>
  <c r="N24" i="4"/>
  <c r="N26" i="4"/>
  <c r="N27" i="4"/>
  <c r="N28" i="4"/>
  <c r="N30" i="4"/>
  <c r="N31" i="4"/>
  <c r="N5" i="4"/>
  <c r="H6" i="4"/>
  <c r="H7" i="4"/>
  <c r="H9" i="4"/>
  <c r="H10" i="4"/>
  <c r="H11" i="4"/>
  <c r="H13" i="4"/>
  <c r="H14" i="4"/>
  <c r="H15" i="4"/>
  <c r="H17" i="4"/>
  <c r="H18" i="4"/>
  <c r="H19" i="4"/>
  <c r="H22" i="4"/>
  <c r="H23" i="4"/>
  <c r="H24" i="4"/>
  <c r="H26" i="4"/>
  <c r="H27" i="4"/>
  <c r="H28" i="4"/>
  <c r="H30" i="4"/>
  <c r="H31" i="4"/>
  <c r="H5" i="4"/>
  <c r="C29" i="4"/>
  <c r="D29" i="4"/>
  <c r="E29" i="4"/>
  <c r="F29" i="4"/>
  <c r="G29" i="4"/>
  <c r="I29" i="4"/>
  <c r="J29" i="4"/>
  <c r="K29" i="4"/>
  <c r="L29" i="4"/>
  <c r="M29" i="4"/>
  <c r="C25" i="4"/>
  <c r="D25" i="4"/>
  <c r="E25" i="4"/>
  <c r="F25" i="4"/>
  <c r="G25" i="4"/>
  <c r="I25" i="4"/>
  <c r="J25" i="4"/>
  <c r="K25" i="4"/>
  <c r="L25" i="4"/>
  <c r="M25" i="4"/>
  <c r="C20" i="4"/>
  <c r="D20" i="4"/>
  <c r="E20" i="4"/>
  <c r="F20" i="4"/>
  <c r="G20" i="4"/>
  <c r="I20" i="4"/>
  <c r="N20" i="4" s="1"/>
  <c r="J20" i="4"/>
  <c r="K20" i="4"/>
  <c r="L20" i="4"/>
  <c r="M20" i="4"/>
  <c r="C16" i="4"/>
  <c r="D16" i="4"/>
  <c r="E16" i="4"/>
  <c r="F16" i="4"/>
  <c r="G16" i="4"/>
  <c r="I16" i="4"/>
  <c r="J16" i="4"/>
  <c r="K16" i="4"/>
  <c r="L16" i="4"/>
  <c r="M16" i="4"/>
  <c r="C12" i="4"/>
  <c r="D12" i="4"/>
  <c r="E12" i="4"/>
  <c r="F12" i="4"/>
  <c r="G12" i="4"/>
  <c r="I12" i="4"/>
  <c r="J12" i="4"/>
  <c r="K12" i="4"/>
  <c r="L12" i="4"/>
  <c r="M12" i="4"/>
  <c r="C8" i="4"/>
  <c r="D8" i="4"/>
  <c r="E8" i="4"/>
  <c r="F8" i="4"/>
  <c r="G8" i="4"/>
  <c r="I8" i="4"/>
  <c r="J8" i="4"/>
  <c r="K8" i="4"/>
  <c r="L8" i="4"/>
  <c r="M8" i="4"/>
  <c r="D37" i="3"/>
  <c r="E37" i="3"/>
  <c r="F37" i="3"/>
  <c r="G37" i="3"/>
  <c r="H37" i="3"/>
  <c r="I37" i="3"/>
  <c r="J37" i="3"/>
  <c r="K37" i="3"/>
  <c r="L37" i="3"/>
  <c r="M37" i="3"/>
  <c r="O37" i="3"/>
  <c r="C37" i="3"/>
  <c r="D36" i="3"/>
  <c r="E36" i="3"/>
  <c r="F36" i="3"/>
  <c r="G36" i="3"/>
  <c r="H36" i="3"/>
  <c r="I36" i="3"/>
  <c r="J36" i="3"/>
  <c r="K36" i="3"/>
  <c r="L36" i="3"/>
  <c r="M36" i="3"/>
  <c r="O36" i="3"/>
  <c r="C36" i="3"/>
  <c r="F33" i="3"/>
  <c r="D32" i="3"/>
  <c r="D33" i="3" s="1"/>
  <c r="E32" i="3"/>
  <c r="E33" i="3" s="1"/>
  <c r="F32" i="3"/>
  <c r="G32" i="3"/>
  <c r="H32" i="3"/>
  <c r="H33" i="3" s="1"/>
  <c r="I32" i="3"/>
  <c r="I33" i="3" s="1"/>
  <c r="J32" i="3"/>
  <c r="J33" i="3" s="1"/>
  <c r="K32" i="3"/>
  <c r="K33" i="3" s="1"/>
  <c r="L32" i="3"/>
  <c r="L33" i="3" s="1"/>
  <c r="M32" i="3"/>
  <c r="M33" i="3" s="1"/>
  <c r="C32" i="3"/>
  <c r="C33" i="3" s="1"/>
  <c r="D20" i="3"/>
  <c r="E20" i="3"/>
  <c r="F20" i="3"/>
  <c r="G20" i="3"/>
  <c r="H20" i="3"/>
  <c r="I20" i="3"/>
  <c r="J20" i="3"/>
  <c r="K20" i="3"/>
  <c r="L20" i="3"/>
  <c r="M20" i="3"/>
  <c r="O20" i="3"/>
  <c r="C20" i="3"/>
  <c r="D16" i="3"/>
  <c r="E16" i="3"/>
  <c r="F16" i="3"/>
  <c r="G16" i="3"/>
  <c r="H16" i="3"/>
  <c r="I16" i="3"/>
  <c r="J16" i="3"/>
  <c r="K16" i="3"/>
  <c r="L16" i="3"/>
  <c r="M16" i="3"/>
  <c r="O16" i="3"/>
  <c r="C16" i="3"/>
  <c r="D12" i="3"/>
  <c r="E12" i="3"/>
  <c r="F12" i="3"/>
  <c r="G12" i="3"/>
  <c r="H12" i="3"/>
  <c r="I12" i="3"/>
  <c r="J12" i="3"/>
  <c r="K12" i="3"/>
  <c r="L12" i="3"/>
  <c r="M12" i="3"/>
  <c r="O12" i="3"/>
  <c r="C12" i="3"/>
  <c r="D8" i="3"/>
  <c r="E8" i="3"/>
  <c r="F8" i="3"/>
  <c r="G8" i="3"/>
  <c r="H8" i="3"/>
  <c r="I8" i="3"/>
  <c r="J8" i="3"/>
  <c r="K8" i="3"/>
  <c r="L8" i="3"/>
  <c r="M8" i="3"/>
  <c r="O8" i="3"/>
  <c r="C8" i="3"/>
  <c r="D25" i="3"/>
  <c r="E25" i="3"/>
  <c r="F25" i="3"/>
  <c r="G25" i="3"/>
  <c r="H25" i="3"/>
  <c r="I25" i="3"/>
  <c r="J25" i="3"/>
  <c r="K25" i="3"/>
  <c r="L25" i="3"/>
  <c r="M25" i="3"/>
  <c r="O25" i="3"/>
  <c r="C25" i="3"/>
  <c r="D29" i="3"/>
  <c r="E29" i="3"/>
  <c r="F29" i="3"/>
  <c r="G29" i="3"/>
  <c r="H29" i="3"/>
  <c r="I29" i="3"/>
  <c r="J29" i="3"/>
  <c r="K29" i="3"/>
  <c r="L29" i="3"/>
  <c r="M29" i="3"/>
  <c r="O29" i="3"/>
  <c r="C29" i="3"/>
  <c r="N6" i="3"/>
  <c r="N7" i="3"/>
  <c r="N9" i="3"/>
  <c r="N10" i="3"/>
  <c r="N11" i="3"/>
  <c r="N13" i="3"/>
  <c r="N14" i="3"/>
  <c r="N15" i="3"/>
  <c r="N17" i="3"/>
  <c r="N18" i="3"/>
  <c r="N19" i="3"/>
  <c r="N22" i="3"/>
  <c r="N23" i="3"/>
  <c r="N24" i="3"/>
  <c r="N26" i="3"/>
  <c r="N27" i="3"/>
  <c r="N28" i="3"/>
  <c r="N30" i="3"/>
  <c r="N36" i="3" s="1"/>
  <c r="N31" i="3"/>
  <c r="N37" i="3" s="1"/>
  <c r="N5" i="3"/>
  <c r="D36" i="2"/>
  <c r="E36" i="2"/>
  <c r="F36" i="2"/>
  <c r="G36" i="2"/>
  <c r="H36" i="2"/>
  <c r="I36" i="2"/>
  <c r="J36" i="2"/>
  <c r="K36" i="2"/>
  <c r="L36" i="2"/>
  <c r="M36" i="2"/>
  <c r="O36" i="2"/>
  <c r="D35" i="2"/>
  <c r="E35" i="2"/>
  <c r="F35" i="2"/>
  <c r="G35" i="2"/>
  <c r="H35" i="2"/>
  <c r="I35" i="2"/>
  <c r="J35" i="2"/>
  <c r="K35" i="2"/>
  <c r="L35" i="2"/>
  <c r="M35" i="2"/>
  <c r="O35" i="2"/>
  <c r="C36" i="2"/>
  <c r="C35" i="2"/>
  <c r="D31" i="2"/>
  <c r="D32" i="2" s="1"/>
  <c r="E31" i="2"/>
  <c r="E32" i="2" s="1"/>
  <c r="F31" i="2"/>
  <c r="F32" i="2" s="1"/>
  <c r="G31" i="2"/>
  <c r="G32" i="2" s="1"/>
  <c r="H31" i="2"/>
  <c r="H32" i="2" s="1"/>
  <c r="I31" i="2"/>
  <c r="I32" i="2" s="1"/>
  <c r="J31" i="2"/>
  <c r="J32" i="2" s="1"/>
  <c r="K31" i="2"/>
  <c r="K32" i="2" s="1"/>
  <c r="L31" i="2"/>
  <c r="L32" i="2" s="1"/>
  <c r="M31" i="2"/>
  <c r="M32" i="2" s="1"/>
  <c r="O31" i="2"/>
  <c r="O32" i="2" s="1"/>
  <c r="C31" i="2"/>
  <c r="C32" i="2" s="1"/>
  <c r="N5" i="2"/>
  <c r="N6" i="2"/>
  <c r="N8" i="2"/>
  <c r="N9" i="2"/>
  <c r="N10" i="2"/>
  <c r="N12" i="2"/>
  <c r="N13" i="2"/>
  <c r="N14" i="2"/>
  <c r="N16" i="2"/>
  <c r="N17" i="2"/>
  <c r="N18" i="2"/>
  <c r="N21" i="2"/>
  <c r="N22" i="2"/>
  <c r="N23" i="2"/>
  <c r="N25" i="2"/>
  <c r="N26" i="2"/>
  <c r="N27" i="2"/>
  <c r="N29" i="2"/>
  <c r="N35" i="2" s="1"/>
  <c r="N30" i="2"/>
  <c r="N36" i="2" s="1"/>
  <c r="N4" i="2"/>
  <c r="O7" i="2"/>
  <c r="O11" i="2"/>
  <c r="O15" i="2"/>
  <c r="O19" i="2"/>
  <c r="O24" i="2"/>
  <c r="O28" i="2"/>
  <c r="D28" i="2"/>
  <c r="E28" i="2"/>
  <c r="F28" i="2"/>
  <c r="G28" i="2"/>
  <c r="H28" i="2"/>
  <c r="I28" i="2"/>
  <c r="J28" i="2"/>
  <c r="K28" i="2"/>
  <c r="L28" i="2"/>
  <c r="M28" i="2"/>
  <c r="C28" i="2"/>
  <c r="D24" i="2"/>
  <c r="E24" i="2"/>
  <c r="F24" i="2"/>
  <c r="G24" i="2"/>
  <c r="H24" i="2"/>
  <c r="I24" i="2"/>
  <c r="J24" i="2"/>
  <c r="K24" i="2"/>
  <c r="L24" i="2"/>
  <c r="M24" i="2"/>
  <c r="C24" i="2"/>
  <c r="D19" i="2"/>
  <c r="E19" i="2"/>
  <c r="F19" i="2"/>
  <c r="G19" i="2"/>
  <c r="H19" i="2"/>
  <c r="I19" i="2"/>
  <c r="J19" i="2"/>
  <c r="K19" i="2"/>
  <c r="L19" i="2"/>
  <c r="M19" i="2"/>
  <c r="C19" i="2"/>
  <c r="D15" i="2"/>
  <c r="E15" i="2"/>
  <c r="F15" i="2"/>
  <c r="G15" i="2"/>
  <c r="H15" i="2"/>
  <c r="I15" i="2"/>
  <c r="J15" i="2"/>
  <c r="K15" i="2"/>
  <c r="L15" i="2"/>
  <c r="M15" i="2"/>
  <c r="C15" i="2"/>
  <c r="D11" i="2"/>
  <c r="E11" i="2"/>
  <c r="F11" i="2"/>
  <c r="G11" i="2"/>
  <c r="H11" i="2"/>
  <c r="I11" i="2"/>
  <c r="J11" i="2"/>
  <c r="K11" i="2"/>
  <c r="L11" i="2"/>
  <c r="M11" i="2"/>
  <c r="C11" i="2"/>
  <c r="D7" i="2"/>
  <c r="E7" i="2"/>
  <c r="F7" i="2"/>
  <c r="G7" i="2"/>
  <c r="H7" i="2"/>
  <c r="I7" i="2"/>
  <c r="J7" i="2"/>
  <c r="K7" i="2"/>
  <c r="L7" i="2"/>
  <c r="M7" i="2"/>
  <c r="C7" i="2"/>
  <c r="E31" i="1"/>
  <c r="E32" i="1" s="1"/>
  <c r="F31" i="1"/>
  <c r="F32" i="1" s="1"/>
  <c r="G31" i="1"/>
  <c r="G32" i="1" s="1"/>
  <c r="H31" i="1"/>
  <c r="H32" i="1" s="1"/>
  <c r="I31" i="1"/>
  <c r="I32" i="1" s="1"/>
  <c r="J5" i="1"/>
  <c r="J6" i="1"/>
  <c r="J8" i="1"/>
  <c r="J9" i="1"/>
  <c r="J10" i="1"/>
  <c r="J12" i="1"/>
  <c r="J13" i="1"/>
  <c r="J14" i="1"/>
  <c r="J16" i="1"/>
  <c r="J17" i="1"/>
  <c r="J18" i="1"/>
  <c r="J21" i="1"/>
  <c r="J22" i="1"/>
  <c r="J23" i="1"/>
  <c r="J25" i="1"/>
  <c r="J26" i="1"/>
  <c r="J27" i="1"/>
  <c r="J29" i="1"/>
  <c r="J30" i="1"/>
  <c r="J31" i="1" s="1"/>
  <c r="J32" i="1" s="1"/>
  <c r="J4" i="1"/>
  <c r="D4" i="1"/>
  <c r="D5" i="1"/>
  <c r="D6" i="1"/>
  <c r="D8" i="1"/>
  <c r="D9" i="1"/>
  <c r="D10" i="1"/>
  <c r="D12" i="1"/>
  <c r="D13" i="1"/>
  <c r="D14" i="1"/>
  <c r="D16" i="1"/>
  <c r="D17" i="1"/>
  <c r="D18" i="1"/>
  <c r="D21" i="1"/>
  <c r="D22" i="1"/>
  <c r="D23" i="1"/>
  <c r="D25" i="1"/>
  <c r="D26" i="1"/>
  <c r="D27" i="1"/>
  <c r="D29" i="1"/>
  <c r="D30" i="1"/>
  <c r="D31" i="1" s="1"/>
  <c r="D32" i="1" s="1"/>
  <c r="E28" i="1"/>
  <c r="F28" i="1"/>
  <c r="G28" i="1"/>
  <c r="H28" i="1"/>
  <c r="I28" i="1"/>
  <c r="J28" i="1" s="1"/>
  <c r="C28" i="1"/>
  <c r="E24" i="1"/>
  <c r="F24" i="1"/>
  <c r="G24" i="1"/>
  <c r="H24" i="1"/>
  <c r="I24" i="1"/>
  <c r="C24" i="1"/>
  <c r="E19" i="1"/>
  <c r="F19" i="1"/>
  <c r="G19" i="1"/>
  <c r="H19" i="1"/>
  <c r="I19" i="1"/>
  <c r="J19" i="1" s="1"/>
  <c r="C19" i="1"/>
  <c r="E15" i="1"/>
  <c r="F15" i="1"/>
  <c r="G15" i="1"/>
  <c r="H15" i="1"/>
  <c r="I15" i="1"/>
  <c r="C15" i="1"/>
  <c r="J15" i="1" s="1"/>
  <c r="E11" i="1"/>
  <c r="F11" i="1"/>
  <c r="G11" i="1"/>
  <c r="H11" i="1"/>
  <c r="I11" i="1"/>
  <c r="J11" i="1" s="1"/>
  <c r="C11" i="1"/>
  <c r="E7" i="1"/>
  <c r="F7" i="1"/>
  <c r="G7" i="1"/>
  <c r="H7" i="1"/>
  <c r="I7" i="1"/>
  <c r="C7" i="1"/>
  <c r="J7" i="1" l="1"/>
  <c r="J24" i="1"/>
  <c r="D11" i="1"/>
  <c r="N32" i="3"/>
  <c r="N33" i="3" s="1"/>
  <c r="C21" i="3"/>
  <c r="M21" i="3"/>
  <c r="L21" i="3"/>
  <c r="O21" i="3"/>
  <c r="O35" i="3" s="1"/>
  <c r="N29" i="4"/>
  <c r="H25" i="4"/>
  <c r="H20" i="4"/>
  <c r="N16" i="4"/>
  <c r="H16" i="4"/>
  <c r="H12" i="4"/>
  <c r="N25" i="4"/>
  <c r="N12" i="4"/>
  <c r="N8" i="4"/>
  <c r="H8" i="4"/>
  <c r="H29" i="4"/>
  <c r="J21" i="4"/>
  <c r="F21" i="4"/>
  <c r="M21" i="4"/>
  <c r="I21" i="4"/>
  <c r="E21" i="4"/>
  <c r="L21" i="4"/>
  <c r="D21" i="4"/>
  <c r="K21" i="4"/>
  <c r="G21" i="4"/>
  <c r="C21" i="4"/>
  <c r="K21" i="3"/>
  <c r="K35" i="3" s="1"/>
  <c r="F21" i="3"/>
  <c r="F35" i="3" s="1"/>
  <c r="G21" i="3"/>
  <c r="G35" i="3" s="1"/>
  <c r="D21" i="3"/>
  <c r="D35" i="3" s="1"/>
  <c r="I21" i="3"/>
  <c r="I35" i="3" s="1"/>
  <c r="E21" i="3"/>
  <c r="E35" i="3" s="1"/>
  <c r="J21" i="3"/>
  <c r="J35" i="3" s="1"/>
  <c r="H21" i="3"/>
  <c r="N16" i="3"/>
  <c r="N20" i="3"/>
  <c r="N12" i="3"/>
  <c r="N8" i="3"/>
  <c r="N21" i="3" s="1"/>
  <c r="N35" i="3" s="1"/>
  <c r="N25" i="3"/>
  <c r="N29" i="3"/>
  <c r="N31" i="2"/>
  <c r="N32" i="2" s="1"/>
  <c r="N11" i="2"/>
  <c r="N19" i="2"/>
  <c r="N7" i="2"/>
  <c r="N28" i="2"/>
  <c r="N24" i="2"/>
  <c r="N15" i="2"/>
  <c r="O20" i="2"/>
  <c r="O34" i="2" s="1"/>
  <c r="L20" i="2"/>
  <c r="L34" i="2" s="1"/>
  <c r="J20" i="2"/>
  <c r="M20" i="2"/>
  <c r="H20" i="2"/>
  <c r="I20" i="2"/>
  <c r="G20" i="2"/>
  <c r="C20" i="2"/>
  <c r="K20" i="2"/>
  <c r="F20" i="2"/>
  <c r="E20" i="2"/>
  <c r="D20" i="2"/>
  <c r="D19" i="1"/>
  <c r="D15" i="1"/>
  <c r="D28" i="1"/>
  <c r="D7" i="1"/>
  <c r="D24" i="1"/>
  <c r="C20" i="1"/>
  <c r="I20" i="1"/>
  <c r="J20" i="1" s="1"/>
  <c r="H20" i="1"/>
  <c r="G20" i="1"/>
  <c r="F20" i="1"/>
  <c r="E20" i="1"/>
  <c r="C34" i="2" l="1"/>
  <c r="G34" i="2"/>
  <c r="I34" i="2"/>
  <c r="H34" i="2"/>
  <c r="K34" i="2"/>
  <c r="M34" i="2"/>
  <c r="J34" i="2"/>
  <c r="M35" i="3"/>
  <c r="L35" i="3"/>
  <c r="H35" i="3"/>
  <c r="C35" i="3"/>
  <c r="H21" i="4"/>
  <c r="N21" i="4"/>
  <c r="D34" i="2"/>
  <c r="E34" i="2"/>
  <c r="F34" i="2"/>
  <c r="N20" i="2"/>
  <c r="N34" i="2" s="1"/>
  <c r="D20" i="1"/>
</calcChain>
</file>

<file path=xl/sharedStrings.xml><?xml version="1.0" encoding="utf-8"?>
<sst xmlns="http://schemas.openxmlformats.org/spreadsheetml/2006/main" count="743" uniqueCount="390">
  <si>
    <t>Indicators</t>
  </si>
  <si>
    <t>May</t>
  </si>
  <si>
    <t>Period \ HS</t>
  </si>
  <si>
    <t>Chemicals &amp; Rubber Products</t>
  </si>
  <si>
    <t>Food Beverages &amp; Tobacco</t>
  </si>
  <si>
    <t>Fuel</t>
  </si>
  <si>
    <t>Furniture</t>
  </si>
  <si>
    <t>Machinery &amp; Electrical Equipment</t>
  </si>
  <si>
    <t>Metal &amp; Metal Products</t>
  </si>
  <si>
    <t>Vehicles &amp; Transport Equipment</t>
  </si>
  <si>
    <t>Wood &amp; Paper Products</t>
  </si>
  <si>
    <t>Coal</t>
  </si>
  <si>
    <t>Iron &amp; Steel Products</t>
  </si>
  <si>
    <t>Meat &amp; Meat Products</t>
  </si>
  <si>
    <t>Plastic &amp; Plastic Products</t>
  </si>
  <si>
    <t>Period</t>
  </si>
  <si>
    <t>Tlokweng Gate</t>
  </si>
  <si>
    <t>Mamuno Borderpost</t>
  </si>
  <si>
    <t>Martins Drift</t>
  </si>
  <si>
    <t>Kazungula Bridge</t>
  </si>
  <si>
    <t>Pioneer Gate</t>
  </si>
  <si>
    <t>Jan_2025</t>
  </si>
  <si>
    <t>Feb</t>
  </si>
  <si>
    <t>Mar</t>
  </si>
  <si>
    <t>Q1</t>
  </si>
  <si>
    <t>Apr</t>
  </si>
  <si>
    <t>Jun</t>
  </si>
  <si>
    <t>Q2</t>
  </si>
  <si>
    <t>Jul</t>
  </si>
  <si>
    <t>Aug</t>
  </si>
  <si>
    <t>Sep</t>
  </si>
  <si>
    <t>Q3</t>
  </si>
  <si>
    <t>Oct</t>
  </si>
  <si>
    <t>Nov</t>
  </si>
  <si>
    <t>Dec</t>
  </si>
  <si>
    <t>Q4</t>
  </si>
  <si>
    <t>Total_2025</t>
  </si>
  <si>
    <t>Jan_2026</t>
  </si>
  <si>
    <t>Change</t>
  </si>
  <si>
    <t>% Change</t>
  </si>
  <si>
    <t>Period\ FlowType</t>
  </si>
  <si>
    <t>Imports CIF</t>
  </si>
  <si>
    <t>Imports FOB</t>
  </si>
  <si>
    <t>Freight</t>
  </si>
  <si>
    <t>Insurance</t>
  </si>
  <si>
    <t>Domestic Exports</t>
  </si>
  <si>
    <t>Re-Exports</t>
  </si>
  <si>
    <t>Total Exports</t>
  </si>
  <si>
    <t>Trade Balance</t>
  </si>
  <si>
    <t>Diamonds</t>
  </si>
  <si>
    <t>Salt Ores &amp; Related Products</t>
  </si>
  <si>
    <t>Textiles &amp; Footwear</t>
  </si>
  <si>
    <t>Other Goods</t>
  </si>
  <si>
    <t>Total Goods</t>
  </si>
  <si>
    <t>% Contribution</t>
  </si>
  <si>
    <t>Jul_2026</t>
  </si>
  <si>
    <t>Aug_2026</t>
  </si>
  <si>
    <t>Copper</t>
  </si>
  <si>
    <t>Live Cattle</t>
  </si>
  <si>
    <t>Salt &amp; Soda Ash</t>
  </si>
  <si>
    <t>Textiles</t>
  </si>
  <si>
    <t>Flow Type</t>
  </si>
  <si>
    <t>Imports</t>
  </si>
  <si>
    <t>Total</t>
  </si>
  <si>
    <t xml:space="preserve">Road </t>
  </si>
  <si>
    <t xml:space="preserve">Air </t>
  </si>
  <si>
    <t>Rail</t>
  </si>
  <si>
    <t xml:space="preserve">Total </t>
  </si>
  <si>
    <t>Mode of Transport</t>
  </si>
  <si>
    <t>BW Pula (Million)</t>
  </si>
  <si>
    <t>Table  B: Trade by Mode of Transport – August 2026 (Percentage)</t>
  </si>
  <si>
    <t>Table 2.3: Diamonds Trade – January 2025 to August 2026 (Million Pula)</t>
  </si>
  <si>
    <t>TABLE 1.0: Total Merchandise Trade – January 2025 to August  2026 (Million Pula)</t>
  </si>
  <si>
    <t>Table 2.1: Principal Import Commodity Groups – January 2025 to August 2026 (Million Pula)</t>
  </si>
  <si>
    <t>Table 2.2 Principal Export Commodity Groups – January 2025 to August 2026 (Million Pula)</t>
  </si>
  <si>
    <t>Other</t>
  </si>
  <si>
    <t>Border Post</t>
  </si>
  <si>
    <t>BW Pula</t>
  </si>
  <si>
    <t>Table C1: Transit Trade by Border Post-July 2026 (Million Pula)</t>
  </si>
  <si>
    <t xml:space="preserve">Other </t>
  </si>
  <si>
    <t>Copper and articles thereof</t>
  </si>
  <si>
    <t>Inorganic chemicals; organic and inorganic compounds of precious metals; of rare earth metals, of radio-active elements and of isotopes</t>
  </si>
  <si>
    <t>Nuclear reactors, boilers, machinery and mechanical appliances; parts thereof</t>
  </si>
  <si>
    <t>Electrical machinery and equipment and parts thereof; sound recorders and reproducers; television image and sound recorders and reproducers, parts and accessories of such articles</t>
  </si>
  <si>
    <t>Vehicles; other than railway or tramway rolling stock, and parts and accessories thereof</t>
  </si>
  <si>
    <t>Salt; sulphur; earths, stone; plastering materials, lime and cement</t>
  </si>
  <si>
    <t>Plastics and articles thereof</t>
  </si>
  <si>
    <t>Iron or steel articles</t>
  </si>
  <si>
    <t>Mineral fuels, mineral oils and products of their distillation; bituminous substances; mineral waxes</t>
  </si>
  <si>
    <t>Fertilizers</t>
  </si>
  <si>
    <t>Chemical products n.e.c.</t>
  </si>
  <si>
    <t>Ores, slag and ash</t>
  </si>
  <si>
    <t>Soap, organic surface-active agents; washing, lubricating, polishing or scouring preparations; artificial or prepared waxes, candles and similar articles, modelling pastes, dental waxes and dental preparations with a basis of plaster</t>
  </si>
  <si>
    <t>Essential oils and resinoids; perfumery, cosmetic or toilet preparations</t>
  </si>
  <si>
    <t>Beverages, spirits and vinegar</t>
  </si>
  <si>
    <t>Rank</t>
  </si>
  <si>
    <t>Chapter</t>
  </si>
  <si>
    <t>Description</t>
  </si>
  <si>
    <t>Table C2: Transit Trade by Chapter-August 2026 (Million Pula)</t>
  </si>
  <si>
    <t>1</t>
  </si>
  <si>
    <t>2</t>
  </si>
  <si>
    <t>7</t>
  </si>
  <si>
    <t>6</t>
  </si>
  <si>
    <t>5</t>
  </si>
  <si>
    <t>4</t>
  </si>
  <si>
    <t>3</t>
  </si>
  <si>
    <t>8</t>
  </si>
  <si>
    <t>9</t>
  </si>
  <si>
    <t>10</t>
  </si>
  <si>
    <t>11</t>
  </si>
  <si>
    <t>12</t>
  </si>
  <si>
    <t>13</t>
  </si>
  <si>
    <t>14</t>
  </si>
  <si>
    <t>15</t>
  </si>
  <si>
    <t>16</t>
  </si>
  <si>
    <t>Partner \ HS</t>
  </si>
  <si>
    <t>Textiles Imports</t>
  </si>
  <si>
    <t xml:space="preserve">Diamonds </t>
  </si>
  <si>
    <t>South Africa</t>
  </si>
  <si>
    <t>Namibia</t>
  </si>
  <si>
    <t>Lesotho</t>
  </si>
  <si>
    <t>SACU</t>
  </si>
  <si>
    <t>Mozambique</t>
  </si>
  <si>
    <t>SADC</t>
  </si>
  <si>
    <t>China</t>
  </si>
  <si>
    <t>India</t>
  </si>
  <si>
    <t>Japan</t>
  </si>
  <si>
    <t>Asia</t>
  </si>
  <si>
    <t>Germany</t>
  </si>
  <si>
    <t>EU</t>
  </si>
  <si>
    <t>Canada</t>
  </si>
  <si>
    <t>Other SADC</t>
  </si>
  <si>
    <t>Other Africa</t>
  </si>
  <si>
    <t>Africa</t>
  </si>
  <si>
    <t>Other Asia</t>
  </si>
  <si>
    <t>Other EU</t>
  </si>
  <si>
    <t>Rest of the World</t>
  </si>
  <si>
    <t>USA</t>
  </si>
  <si>
    <t>Eswatini</t>
  </si>
  <si>
    <t>Table 3.1 A: Total  Imports By Country, Region and Principal Import Commodity Groups – August  2026</t>
  </si>
  <si>
    <t>Table 3.1B: Principal Import Commodity Groups as a Percentage of Total Imports at Country and Regional Level – August 2026</t>
  </si>
  <si>
    <t>Zimbabwe</t>
  </si>
  <si>
    <t>Zambia</t>
  </si>
  <si>
    <t>UAE</t>
  </si>
  <si>
    <t>Israel</t>
  </si>
  <si>
    <t>Belgium</t>
  </si>
  <si>
    <t>Anguilla</t>
  </si>
  <si>
    <t>Australia</t>
  </si>
  <si>
    <t>Ramokgwebana Borderpost</t>
  </si>
  <si>
    <t>As at July 2026 Digest (P Million)</t>
  </si>
  <si>
    <t>Difference (P Million)</t>
  </si>
  <si>
    <t>Difference as %</t>
  </si>
  <si>
    <t>Imports (CIF)</t>
  </si>
  <si>
    <t xml:space="preserve">June_2026 </t>
  </si>
  <si>
    <t xml:space="preserve">July_2026 </t>
  </si>
  <si>
    <t>As at August 2026 Digest (P Million)</t>
  </si>
  <si>
    <t>Table 3.2A: Total  Exports By Country, Region and Principal Export Commodity Groups – August 2026</t>
  </si>
  <si>
    <t>Table 3.2B: PrincipalTotal Exports Commodity Groups as a Percentange of Total Exports at Country and  Regional Level – August 2026 (Million Pula)</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</si>
  <si>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</si>
  <si>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</si>
  <si>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</si>
  <si>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</si>
  <si>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</si>
  <si>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</si>
  <si>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</si>
  <si>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</si>
  <si>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</si>
  <si>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</si>
  <si>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</si>
  <si>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</si>
  <si>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</si>
  <si>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</si>
  <si>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</si>
  <si>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</si>
  <si>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</si>
  <si>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</si>
  <si>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</si>
  <si>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</si>
  <si>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</si>
  <si>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</si>
  <si>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</si>
  <si>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</si>
  <si>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</si>
  <si>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</si>
  <si>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</si>
  <si>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</si>
  <si>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</si>
  <si>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</si>
  <si>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</si>
  <si>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</si>
  <si>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</si>
  <si>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</si>
  <si>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27101230</t>
  </si>
  <si>
    <t>27101202</t>
  </si>
  <si>
    <t>27160000</t>
  </si>
  <si>
    <t>85044090</t>
  </si>
  <si>
    <t>10059010</t>
  </si>
  <si>
    <t>25232900</t>
  </si>
  <si>
    <t>85444990</t>
  </si>
  <si>
    <t>10019900</t>
  </si>
  <si>
    <t>22030090</t>
  </si>
  <si>
    <t>84303100</t>
  </si>
  <si>
    <t>30049099</t>
  </si>
  <si>
    <t>87041090</t>
  </si>
  <si>
    <t>15121910</t>
  </si>
  <si>
    <t>84295190</t>
  </si>
  <si>
    <t>33049990</t>
  </si>
  <si>
    <t>84314990</t>
  </si>
  <si>
    <t>10063000</t>
  </si>
  <si>
    <t>84314300</t>
  </si>
  <si>
    <t>40118020</t>
  </si>
  <si>
    <t>87032290</t>
  </si>
  <si>
    <t>87032390</t>
  </si>
  <si>
    <t>22060081</t>
  </si>
  <si>
    <t>87089990</t>
  </si>
  <si>
    <t>34029090</t>
  </si>
  <si>
    <t>87042181</t>
  </si>
  <si>
    <t>44071100</t>
  </si>
  <si>
    <t>27111390</t>
  </si>
  <si>
    <t>85171310</t>
  </si>
  <si>
    <t>17011300</t>
  </si>
  <si>
    <t>38221900</t>
  </si>
  <si>
    <t>30039090</t>
  </si>
  <si>
    <t>39019090</t>
  </si>
  <si>
    <t>85443000</t>
  </si>
  <si>
    <t>27101201</t>
  </si>
  <si>
    <t>87043181</t>
  </si>
  <si>
    <t>84713090</t>
  </si>
  <si>
    <t>87012120</t>
  </si>
  <si>
    <t>85472000</t>
  </si>
  <si>
    <t>19023000</t>
  </si>
  <si>
    <t>85176290</t>
  </si>
  <si>
    <t>85444290</t>
  </si>
  <si>
    <t>23040000</t>
  </si>
  <si>
    <t>39269099</t>
  </si>
  <si>
    <t>17019900</t>
  </si>
  <si>
    <t>38249999</t>
  </si>
  <si>
    <t>17049000</t>
  </si>
  <si>
    <t>34023114</t>
  </si>
  <si>
    <t>89011000</t>
  </si>
  <si>
    <t>19053100</t>
  </si>
  <si>
    <t>86069900</t>
  </si>
  <si>
    <t>Electrical energy</t>
  </si>
  <si>
    <t>Other Static converters</t>
  </si>
  <si>
    <t>Dried Maize (Corn) kernels or grains fit for human consumption, not further prepared or processed and not packaged as seeds (excluding pop corn (ZEA MAYS EVERTA))</t>
  </si>
  <si>
    <t>Other Portland cement</t>
  </si>
  <si>
    <t>Other (of Wheat (excluding durum wheat) and Meslin )</t>
  </si>
  <si>
    <t>Other Beer made from malt</t>
  </si>
  <si>
    <t>Self-propelled</t>
  </si>
  <si>
    <t>Other medicaments consisting of mixed or unmixed products for therapeutic or prophylactic uses</t>
  </si>
  <si>
    <t>Sunflower-seed or safflower oil and fractions thereof,  Marketed and supplied for use in the process of cooking food</t>
  </si>
  <si>
    <t>Other Beauty or make-up preparations and preparations for the care of the skin (other than medicaments), including sunscreen or sun tan preparations</t>
  </si>
  <si>
    <t>Semi-milled or wholly milled rice, whether or not polished or glazed</t>
  </si>
  <si>
    <t>Parts for boring or sinking machinery of subheading 8430.41 or 8430.49</t>
  </si>
  <si>
    <t>New pneumatic tyres, of rubber, of a kind used on construction, mining or industrial handling vehicles and machines, having a rim size of 91 cm or more</t>
  </si>
  <si>
    <t>Other fermented apple or pear beverages, unfortified, with an alcoholic strength. of at least 2.5 per cent by volume but not exceeding 15 per cent by vol.</t>
  </si>
  <si>
    <t>Coniferous Wood sawn or chipped lengthwise,  sliced or peeled, whether or not planed, sanded or finger-jointed,  of a thickness exceeding 6 mm, Of pine (Pinus spp.)</t>
  </si>
  <si>
    <t>Other Butanes, Liquefied</t>
  </si>
  <si>
    <t xml:space="preserve">Designed for use when carried in the hand or on the person, with a 
value for duty purposes 
</t>
  </si>
  <si>
    <t>Cane sugar specified in Subheading Note 2 to this Chapter</t>
  </si>
  <si>
    <t>Other - Medicaments (excluding goods of heading 30.02, 30.05 or 30.06) consisting of two or more constituents which have been mixed together for therapeutic or prophylactic
uses, not put up in measured doses or in forms or packings for retail sal</t>
  </si>
  <si>
    <t>Other Polymers of ethylene</t>
  </si>
  <si>
    <t>Ignition wiring sets and other wiring sets of a kind used in vehicles, aircraft or ships</t>
  </si>
  <si>
    <t>Aviation spirit, as defined in Additional Note 1(a)</t>
  </si>
  <si>
    <t>Other, double-cab, of a vehicle mass not exceeding 2 000 kg or a G.V.M. not exceeding 3 500 kg,  or of a mass not exceeding 1 600 kg or a G.V.M. not exceeding 3 500 kg per chasis fitted with a cab</t>
  </si>
  <si>
    <t>Other portable automatic data processing machines, of a mass not exceeding 10 kg, consisting of at least a central processing unit, a keyboard and a display</t>
  </si>
  <si>
    <t>Of a vehicle mass exceeding 1 600 kg</t>
  </si>
  <si>
    <t>Insulating fittings of plastics</t>
  </si>
  <si>
    <t>Other pasta</t>
  </si>
  <si>
    <t>Oil-cake and other solid residues, whether or not ground or in the form of pellets, resulting from the extraction of soya-bean oil</t>
  </si>
  <si>
    <t>Other articles of plastics and articles of other materials of headings .39.01 to 39.14</t>
  </si>
  <si>
    <t xml:space="preserve">Other sugar, in solid form  </t>
  </si>
  <si>
    <t>Other mixtures</t>
  </si>
  <si>
    <t xml:space="preserve">Other Sugar confectionery (including white chocolate), not containing cocoa </t>
  </si>
  <si>
    <t>High foam laundry detergent in immediate packings of a content not exceeding 10 kg</t>
  </si>
  <si>
    <t>Cruise ships, excursion boats and similar vessels principally designed for the transport of persons; ferry-boats of all kinds</t>
  </si>
  <si>
    <t>Sweet biscuits</t>
  </si>
  <si>
    <t>Top 50 Imported Non-Diamond Goods</t>
  </si>
  <si>
    <t>Other Non-Diamond Imports Goods</t>
  </si>
  <si>
    <t>Total Non-Diamond Imports</t>
  </si>
  <si>
    <t>Diamond Imports</t>
  </si>
  <si>
    <t>Total Imports</t>
  </si>
  <si>
    <t>HS Code</t>
  </si>
  <si>
    <t>Contribution (%) Against Total Non-Diamonds Imports</t>
  </si>
  <si>
    <t>Contribution (%) Against Total Imports</t>
  </si>
  <si>
    <t>26030000</t>
  </si>
  <si>
    <t>25010090</t>
  </si>
  <si>
    <t>28362000</t>
  </si>
  <si>
    <t>30024200</t>
  </si>
  <si>
    <t>27011900</t>
  </si>
  <si>
    <t>63026090</t>
  </si>
  <si>
    <t>12060000</t>
  </si>
  <si>
    <t>39172300</t>
  </si>
  <si>
    <t>72071900</t>
  </si>
  <si>
    <t>74040090</t>
  </si>
  <si>
    <t>27011200</t>
  </si>
  <si>
    <t>26011100</t>
  </si>
  <si>
    <t>08051010</t>
  </si>
  <si>
    <t>94038900</t>
  </si>
  <si>
    <t>76020090</t>
  </si>
  <si>
    <t>74031900</t>
  </si>
  <si>
    <t>85071099</t>
  </si>
  <si>
    <t>68101100</t>
  </si>
  <si>
    <t>84149090</t>
  </si>
  <si>
    <t>39251000</t>
  </si>
  <si>
    <t>85442090</t>
  </si>
  <si>
    <t>84292000</t>
  </si>
  <si>
    <t>24022090</t>
  </si>
  <si>
    <t>87059000</t>
  </si>
  <si>
    <t>07082000</t>
  </si>
  <si>
    <t>62171090</t>
  </si>
  <si>
    <t>07133990</t>
  </si>
  <si>
    <t>48202000</t>
  </si>
  <si>
    <t>87042110</t>
  </si>
  <si>
    <t>84264190</t>
  </si>
  <si>
    <t>64059090</t>
  </si>
  <si>
    <t>73219000</t>
  </si>
  <si>
    <t>99990020</t>
  </si>
  <si>
    <t>61121900</t>
  </si>
  <si>
    <t>72165000</t>
  </si>
  <si>
    <t>63019000</t>
  </si>
  <si>
    <t>94049090</t>
  </si>
  <si>
    <t>72142000</t>
  </si>
  <si>
    <t>Copper ores and concentrates</t>
  </si>
  <si>
    <t>Other Salt, pure sodium chloride or sea water</t>
  </si>
  <si>
    <t>Disodium carbonate</t>
  </si>
  <si>
    <t>Vaccines for veterinary medicine</t>
  </si>
  <si>
    <t>Other coal</t>
  </si>
  <si>
    <t>Other Toilet linen and kitchen linen, of terry towelling or similar terry fabrics, of cotton</t>
  </si>
  <si>
    <t>Sunflower seeds, whether or not broken</t>
  </si>
  <si>
    <t>Tubes, pipes and hoses, rigid, Of polymers of vinyl chloride</t>
  </si>
  <si>
    <t>Bituminous coal</t>
  </si>
  <si>
    <t>Non-agglomerated Iron ores and concentrates, other than roasted iron pyrites</t>
  </si>
  <si>
    <t>Fresh Oranges</t>
  </si>
  <si>
    <t>Other aluminium waste and scrap</t>
  </si>
  <si>
    <t>Other lead-acid, of a kind used for starting piston engines</t>
  </si>
  <si>
    <t>Building blocks and bricks</t>
  </si>
  <si>
    <t xml:space="preserve">Other Parts: For air or vacuum pumps, air or other gas compressors and fans; ventilating or recycling hoods incorporating a fan, whether or not fitted with filters </t>
  </si>
  <si>
    <t>Reservoirs, tanks, vats and similar containers, of a capacity exceeding 300 li</t>
  </si>
  <si>
    <t>Graders and levellers</t>
  </si>
  <si>
    <t>Other Cigarettes containing tobacco</t>
  </si>
  <si>
    <t xml:space="preserve">Beans (VIGNA SPP., PHASEOLUS SPP.), shelled or unshelled, fresh or chilled </t>
  </si>
  <si>
    <t>Other clothing accessories</t>
  </si>
  <si>
    <t>Other (other beans (Vigna spp., Phaseolus spp.) )</t>
  </si>
  <si>
    <t>Exercise books</t>
  </si>
  <si>
    <t>Shuttle cars for use in underground mines; low construction flame-proof vehicles, equipped with control mechanisms both in the front and at the rear, for use in underground mines</t>
  </si>
  <si>
    <t>Other footwear</t>
  </si>
  <si>
    <t>Household furniture and other household effects, new or used</t>
  </si>
  <si>
    <t>Track suits, Of other textile materials</t>
  </si>
  <si>
    <t>Other angles, shapes and sections, not further worked than hot-rolled, hot-drawn or extruded</t>
  </si>
  <si>
    <t>Other blankets and travelling rugs</t>
  </si>
  <si>
    <t>Containing indentations, ribs, grooves or other deformations produced during the rolling process or twisted after rolling</t>
  </si>
  <si>
    <t>Contribution (%) Against Total Non-Diamonds Exports</t>
  </si>
  <si>
    <t>Contribution (%) Against Total Exports</t>
  </si>
  <si>
    <t>Top 50 Exported Non-Diamond Goods</t>
  </si>
  <si>
    <t>Other Non-Diamond Exports Goods</t>
  </si>
  <si>
    <t>Total Non-Diamond Exports</t>
  </si>
  <si>
    <t>Diamond Exports</t>
  </si>
  <si>
    <t>Distillate fuel</t>
  </si>
  <si>
    <t>Petrol</t>
  </si>
  <si>
    <t>Other, electric conductors, for a voltagenot exceeding 1000V</t>
  </si>
  <si>
    <t xml:space="preserve">Other parts suitable for use solely or principally with machinery of heading 84.26, 84.29 or 84.30 </t>
  </si>
  <si>
    <t>Other vehicles, with only spark-ignition internal combustion piston engine of a cylinder capacity exceeding 1 000 cm³  but not exceeding 1 500 cm³</t>
  </si>
  <si>
    <t>Other vehicles, with only spark-ignition internal combustion piston engine, of a cylinder capacity exceeding 1 500 cm³  but not exceeding 3 000 cm³</t>
  </si>
  <si>
    <t>Other Parts and accessories of the motor vehicles of headings 87.01 to 87.05</t>
  </si>
  <si>
    <t>Other organic surface active agents</t>
  </si>
  <si>
    <t>motor vehicles for the transport of goods -other, with compression-ignition internal combustion piston engine (diesel or semi-diesel) - g.v.m. not exceeding 5 t -  other, double-cab, of a vehicle mass not exceeding 2 000 kg or a g.v.m. not exceed</t>
  </si>
  <si>
    <t>Other machines for the reception, conversion and transmission or regeneration of 
voice, images or other data, including switching and routing apparatus</t>
  </si>
  <si>
    <t>Other electric conductors, for a voltage exceeding 1 000 V</t>
  </si>
  <si>
    <t xml:space="preserve">Other co-axial cable and other co-axial electric conductors </t>
  </si>
  <si>
    <t>Other semi-finished products or iron or non-alloy steel, containing by weight. less than 0,25 per cent of carbon</t>
  </si>
  <si>
    <t xml:space="preserve">Other motor vehichles for transport of goods </t>
  </si>
  <si>
    <t>Other furrniture of rattan</t>
  </si>
  <si>
    <t>Other refined copper</t>
  </si>
  <si>
    <t xml:space="preserve">Other special purpose motor vehicles </t>
  </si>
  <si>
    <t xml:space="preserve">Other parts suitable for use solely or principally with the of machinery of heading 84.26, 84.29 or 84.30 </t>
  </si>
  <si>
    <t>Other safety  airbags with inflater system</t>
  </si>
  <si>
    <t>Other blankets  as defined in Additional Note 1 to Chapter 94</t>
  </si>
  <si>
    <t>Other vehicles, with only spark-ignition internal combustion piston engine of a cylinder capacity exceeding 1 000 cc but not exceeding 1 500 cc</t>
  </si>
  <si>
    <t>Other copper waste and scrap</t>
  </si>
  <si>
    <t>Other Front - end shovel loaders</t>
  </si>
  <si>
    <t xml:space="preserve">Other diagnostic or laboratory reagents on a backing </t>
  </si>
  <si>
    <t xml:space="preserve">Parts for liquid fuel </t>
  </si>
  <si>
    <t>Other self - discharging vans and wagons</t>
  </si>
  <si>
    <t>Other G.V M not exceeding 50t</t>
  </si>
  <si>
    <t>Table 4.1 : Top Imported Goods (Excluding Diamonds) – August 2026 (Million Pula)  Continued</t>
  </si>
  <si>
    <t xml:space="preserve">Table 4.1: Top Imported Goods (Excluding Diamonds) – August 2026 (Million Pula) </t>
  </si>
  <si>
    <t>Table 4.2 : Top Exported Goods (Excluding Diamonds) – August 2026 (Million Pula)  Continued)</t>
  </si>
  <si>
    <t xml:space="preserve">Table 4.2: Top Exported Goods (Excluding Diamonds) – August 2026 (Million Pula) </t>
  </si>
  <si>
    <t>Other self-propelled machinery on tyres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</si>
</sst>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0.0"/>
    <numFmt numFmtId="165" formatCode="#,##0.0_ ;[Red]\(#,##0.0\ \)"/>
    <numFmt numFmtId="166" formatCode="#,##0.0_);[Red]\(#,##0.0\)"/>
    <numFmt numFmtId="167" formatCode="_(* #,##0.0_);_(* \(#,##0.0\);_(* &quot;-&quot;??_);_(@_)"/>
    <numFmt numFmtId="168" formatCode="0.0"/>
  </numFmts>
  <fonts count="16" x14ac:knownFonts="1">
    <font>
      <sz val="11"/>
      <color theme="1"/>
      <name val="Calibri"/>
      <family val="2"/>
      <scheme val="minor"/>
    </font>
    <font>
      <sz val="8"/>
      <color theme="1"/>
      <name val="Century Gothic"/>
      <family val="2"/>
    </font>
    <font>
      <b/>
      <sz val="8"/>
      <color theme="1"/>
      <name val="Century Gothic"/>
      <family val="2"/>
    </font>
    <font>
      <b/>
      <sz val="11"/>
      <color theme="1"/>
      <name val="Calibri"/>
      <family val="2"/>
      <scheme val="minor"/>
    </font>
    <font>
      <b/>
      <sz val="10"/>
      <color theme="1"/>
      <name val="Century Gothic"/>
      <family val="2"/>
    </font>
    <font>
      <sz val="10"/>
      <color theme="1"/>
      <name val="Century Gothic"/>
      <family val="2"/>
    </font>
    <font>
      <sz val="11"/>
      <color theme="1"/>
      <name val="Calibri"/>
      <family val="2"/>
      <scheme val="minor"/>
    </font>
    <font>
      <sz val="8"/>
      <color theme="1"/>
      <name val="Calibri"/>
      <family val="2"/>
      <scheme val="minor"/>
    </font>
    <font>
      <b/>
      <sz val="8"/>
      <color theme="1"/>
      <name val="Calibri"/>
      <family val="2"/>
      <scheme val="minor"/>
    </font>
    <font>
      <sz val="9"/>
      <color theme="1"/>
      <name val="Century Gothic"/>
      <family val="2"/>
    </font>
    <font>
      <b/>
      <sz val="9"/>
      <color theme="1"/>
      <name val="Century Gothic"/>
      <family val="2"/>
    </font>
    <font>
      <b/>
      <sz val="9"/>
      <color theme="1"/>
      <name val="Calibri"/>
      <family val="2"/>
      <scheme val="minor"/>
    </font>
    <font>
      <sz val="9"/>
      <color theme="1"/>
      <name val="Calibri"/>
      <family val="2"/>
      <scheme val="minor"/>
    </font>
    <font>
      <sz val="9"/>
      <name val="Century Gothic"/>
      <family val="2"/>
    </font>
    <font>
      <sz val="9"/>
      <color rgb="FF000000"/>
      <name val="Century Gothic"/>
      <family val="2"/>
    </font>
    <font>
      <b/>
      <sz val="9"/>
      <color rgb="FF000000"/>
      <name val="Century Gothic"/>
      <family val="2"/>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18">
    <border>
      <left/>
      <right/>
      <top/>
      <bottom/>
      <diagonal/>
    </border>
    <border>
      <left/>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43" fontId="6" fillId="0" borderId="0" applyFont="0" applyFill="0" applyBorder="0" applyAlignment="0" applyProtection="0"/>
  </cellStyleXfs>
  <cellXfs count="135">
    <xf numFmtId="0" fontId="0" fillId="0" borderId="0" xfId="0"/>
    <xf numFmtId="0" fontId="0" fillId="0" borderId="0" xfId="0"/>
    <xf numFmtId="0" fontId="0" fillId="0" borderId="0" xfId="0"/>
    <xf numFmtId="0" fontId="0" fillId="0" borderId="0" xfId="0"/>
    <xf numFmtId="0" fontId="0" fillId="0" borderId="0" xfId="0"/>
    <xf numFmtId="164" fontId="0" fillId="0" borderId="0" xfId="0" applyNumberFormat="1"/>
    <xf numFmtId="0" fontId="1" fillId="0" borderId="7" xfId="0" applyFont="1" applyBorder="1"/>
    <xf numFmtId="164" fontId="1" fillId="0" borderId="7" xfId="0" applyNumberFormat="1" applyFont="1" applyBorder="1" applyAlignment="1">
      <alignment horizontal="right"/>
    </xf>
    <xf numFmtId="0" fontId="2" fillId="0" borderId="7" xfId="0" applyFont="1" applyBorder="1"/>
    <xf numFmtId="0" fontId="2" fillId="0" borderId="4" xfId="0" applyFont="1" applyBorder="1"/>
    <xf numFmtId="164" fontId="2" fillId="0" borderId="4" xfId="0" applyNumberFormat="1" applyFont="1" applyBorder="1" applyAlignment="1">
      <alignment horizontal="right"/>
    </xf>
    <xf numFmtId="0" fontId="3" fillId="0" borderId="0" xfId="0" applyFont="1"/>
    <xf numFmtId="0" fontId="4" fillId="0" borderId="0" xfId="0" applyFont="1"/>
    <xf numFmtId="0" fontId="5" fillId="0" borderId="0" xfId="0" applyFont="1"/>
    <xf numFmtId="164" fontId="5" fillId="0" borderId="0" xfId="0" applyNumberFormat="1" applyFont="1"/>
    <xf numFmtId="164" fontId="4" fillId="0" borderId="0" xfId="0" applyNumberFormat="1" applyFont="1"/>
    <xf numFmtId="0" fontId="4" fillId="0" borderId="7" xfId="0" applyFont="1" applyBorder="1" applyAlignment="1">
      <alignment wrapText="1"/>
    </xf>
    <xf numFmtId="0" fontId="5" fillId="0" borderId="7" xfId="0" applyFont="1" applyBorder="1"/>
    <xf numFmtId="164" fontId="5" fillId="0" borderId="7" xfId="0" applyNumberFormat="1" applyFont="1" applyBorder="1"/>
    <xf numFmtId="0" fontId="4" fillId="0" borderId="7" xfId="0" applyFont="1" applyBorder="1"/>
    <xf numFmtId="164" fontId="4" fillId="0" borderId="7" xfId="0" applyNumberFormat="1" applyFont="1" applyBorder="1"/>
    <xf numFmtId="0" fontId="0" fillId="0" borderId="1" xfId="0" applyBorder="1"/>
    <xf numFmtId="0" fontId="4" fillId="0" borderId="2" xfId="0" applyFont="1" applyBorder="1"/>
    <xf numFmtId="164" fontId="4" fillId="0" borderId="2" xfId="0" applyNumberFormat="1" applyFont="1" applyBorder="1" applyAlignment="1">
      <alignment horizontal="right"/>
    </xf>
    <xf numFmtId="0" fontId="4" fillId="0" borderId="5" xfId="0" applyFont="1" applyBorder="1" applyAlignment="1">
      <alignment wrapText="1"/>
    </xf>
    <xf numFmtId="0" fontId="5" fillId="0" borderId="7" xfId="0" quotePrefix="1" applyFont="1" applyBorder="1"/>
    <xf numFmtId="164" fontId="5" fillId="0" borderId="7" xfId="0" applyNumberFormat="1" applyFont="1" applyBorder="1" applyAlignment="1">
      <alignment horizontal="right"/>
    </xf>
    <xf numFmtId="0" fontId="0" fillId="0" borderId="0" xfId="0" applyBorder="1"/>
    <xf numFmtId="0" fontId="0" fillId="0" borderId="0" xfId="0" applyBorder="1" applyAlignment="1">
      <alignment wrapText="1"/>
    </xf>
    <xf numFmtId="164" fontId="4" fillId="0" borderId="9" xfId="0" applyNumberFormat="1" applyFont="1" applyBorder="1" applyAlignment="1">
      <alignment horizontal="right"/>
    </xf>
    <xf numFmtId="164" fontId="5" fillId="0" borderId="0" xfId="0" applyNumberFormat="1" applyFont="1" applyAlignment="1">
      <alignment horizontal="right"/>
    </xf>
    <xf numFmtId="0" fontId="2" fillId="0" borderId="11" xfId="0" applyFont="1" applyBorder="1" applyAlignment="1"/>
    <xf numFmtId="166" fontId="1" fillId="0" borderId="7" xfId="0" applyNumberFormat="1" applyFont="1" applyBorder="1" applyAlignment="1">
      <alignment horizontal="right"/>
    </xf>
    <xf numFmtId="0" fontId="2" fillId="0" borderId="3" xfId="0" applyFont="1" applyBorder="1"/>
    <xf numFmtId="0" fontId="2" fillId="0" borderId="17" xfId="0" applyFont="1" applyBorder="1" applyAlignment="1">
      <alignment wrapText="1"/>
    </xf>
    <xf numFmtId="164" fontId="2" fillId="0" borderId="3" xfId="0" applyNumberFormat="1" applyFont="1" applyBorder="1"/>
    <xf numFmtId="166" fontId="1" fillId="0" borderId="7" xfId="0" applyNumberFormat="1" applyFont="1" applyBorder="1"/>
    <xf numFmtId="0" fontId="7" fillId="0" borderId="0" xfId="0" applyFont="1"/>
    <xf numFmtId="0" fontId="2" fillId="0" borderId="0" xfId="0" applyFont="1"/>
    <xf numFmtId="0" fontId="1" fillId="0" borderId="0" xfId="0" applyFont="1"/>
    <xf numFmtId="0" fontId="2" fillId="0" borderId="1" xfId="0" applyFont="1" applyBorder="1" applyAlignment="1">
      <alignment wrapText="1"/>
    </xf>
    <xf numFmtId="0" fontId="7" fillId="0" borderId="0" xfId="0" applyFont="1" applyAlignment="1">
      <alignment wrapText="1"/>
    </xf>
    <xf numFmtId="0" fontId="2" fillId="0" borderId="1" xfId="0" applyFont="1" applyBorder="1"/>
    <xf numFmtId="164" fontId="1" fillId="0" borderId="0" xfId="0" applyNumberFormat="1" applyFont="1" applyAlignment="1">
      <alignment horizontal="right"/>
    </xf>
    <xf numFmtId="164" fontId="2" fillId="0" borderId="1" xfId="0" applyNumberFormat="1" applyFont="1" applyBorder="1" applyAlignment="1">
      <alignment horizontal="right"/>
    </xf>
    <xf numFmtId="0" fontId="2" fillId="0" borderId="10" xfId="0" applyFont="1" applyBorder="1"/>
    <xf numFmtId="164" fontId="2" fillId="0" borderId="10" xfId="0" applyNumberFormat="1" applyFont="1" applyBorder="1" applyAlignment="1">
      <alignment horizontal="right"/>
    </xf>
    <xf numFmtId="164" fontId="7" fillId="0" borderId="0" xfId="0" applyNumberFormat="1" applyFont="1"/>
    <xf numFmtId="0" fontId="2" fillId="0" borderId="2" xfId="0" applyFont="1" applyBorder="1"/>
    <xf numFmtId="164" fontId="2" fillId="0" borderId="2" xfId="0" applyNumberFormat="1" applyFont="1" applyBorder="1" applyAlignment="1">
      <alignment horizontal="right"/>
    </xf>
    <xf numFmtId="164" fontId="2" fillId="3" borderId="1" xfId="0" applyNumberFormat="1" applyFont="1" applyFill="1" applyBorder="1" applyAlignment="1">
      <alignment horizontal="right"/>
    </xf>
    <xf numFmtId="164" fontId="2" fillId="2" borderId="1" xfId="0" applyNumberFormat="1" applyFont="1" applyFill="1" applyBorder="1" applyAlignment="1">
      <alignment horizontal="right"/>
    </xf>
    <xf numFmtId="165" fontId="1" fillId="0" borderId="0" xfId="0" applyNumberFormat="1" applyFont="1" applyAlignment="1">
      <alignment horizontal="right"/>
    </xf>
    <xf numFmtId="165" fontId="2" fillId="0" borderId="1" xfId="0" applyNumberFormat="1" applyFont="1" applyBorder="1" applyAlignment="1">
      <alignment horizontal="right"/>
    </xf>
    <xf numFmtId="0" fontId="2" fillId="0" borderId="1" xfId="0" applyFont="1" applyBorder="1" applyAlignment="1">
      <alignment horizontal="left"/>
    </xf>
    <xf numFmtId="0" fontId="8" fillId="0" borderId="1" xfId="0" applyFont="1" applyBorder="1" applyAlignment="1">
      <alignment wrapText="1"/>
    </xf>
    <xf numFmtId="164" fontId="1" fillId="0" borderId="0" xfId="0" applyNumberFormat="1" applyFont="1"/>
    <xf numFmtId="164" fontId="2" fillId="0" borderId="1" xfId="0" applyNumberFormat="1" applyFont="1" applyBorder="1"/>
    <xf numFmtId="164" fontId="2" fillId="0" borderId="10" xfId="0" applyNumberFormat="1" applyFont="1" applyBorder="1"/>
    <xf numFmtId="0" fontId="8" fillId="0" borderId="1" xfId="0" applyFont="1" applyBorder="1"/>
    <xf numFmtId="167" fontId="0" fillId="0" borderId="0" xfId="1" applyNumberFormat="1" applyFont="1"/>
    <xf numFmtId="168" fontId="0" fillId="0" borderId="0" xfId="0" applyNumberFormat="1"/>
    <xf numFmtId="0" fontId="8" fillId="0" borderId="0" xfId="0" applyFont="1"/>
    <xf numFmtId="0" fontId="2" fillId="0" borderId="1" xfId="0" applyFont="1" applyBorder="1" applyAlignment="1">
      <alignment horizontal="left" wrapText="1"/>
    </xf>
    <xf numFmtId="0" fontId="1" fillId="0" borderId="0" xfId="0" applyFont="1" applyAlignment="1">
      <alignment horizontal="left"/>
    </xf>
    <xf numFmtId="0" fontId="10" fillId="0" borderId="0" xfId="0" applyFont="1"/>
    <xf numFmtId="0" fontId="12" fillId="0" borderId="0" xfId="0" applyFont="1"/>
    <xf numFmtId="0" fontId="10" fillId="0" borderId="1" xfId="0" applyFont="1" applyBorder="1" applyAlignment="1">
      <alignment wrapText="1"/>
    </xf>
    <xf numFmtId="0" fontId="9" fillId="0" borderId="0" xfId="0" applyFont="1"/>
    <xf numFmtId="0" fontId="10" fillId="0" borderId="1" xfId="0" applyFont="1" applyBorder="1"/>
    <xf numFmtId="164" fontId="10" fillId="0" borderId="0" xfId="0" applyNumberFormat="1" applyFont="1" applyAlignment="1">
      <alignment horizontal="right"/>
    </xf>
    <xf numFmtId="164" fontId="9" fillId="0" borderId="0" xfId="0" applyNumberFormat="1" applyFont="1" applyAlignment="1">
      <alignment horizontal="right"/>
    </xf>
    <xf numFmtId="164" fontId="10" fillId="0" borderId="1" xfId="0" applyNumberFormat="1" applyFont="1" applyBorder="1" applyAlignment="1">
      <alignment horizontal="right" wrapText="1"/>
    </xf>
    <xf numFmtId="0" fontId="13" fillId="0" borderId="0" xfId="0" applyFont="1" applyFill="1"/>
    <xf numFmtId="164" fontId="13" fillId="0" borderId="0" xfId="0" applyNumberFormat="1" applyFont="1" applyFill="1" applyAlignment="1">
      <alignment horizontal="right"/>
    </xf>
    <xf numFmtId="0" fontId="9" fillId="0" borderId="0" xfId="0" applyFont="1" applyFill="1"/>
    <xf numFmtId="164" fontId="9" fillId="0" borderId="0" xfId="0" applyNumberFormat="1" applyFont="1" applyFill="1" applyAlignment="1">
      <alignment horizontal="right"/>
    </xf>
    <xf numFmtId="0" fontId="9" fillId="0" borderId="2" xfId="0" applyFont="1" applyBorder="1"/>
    <xf numFmtId="0" fontId="14" fillId="0" borderId="2" xfId="0" applyFont="1" applyBorder="1"/>
    <xf numFmtId="164" fontId="9" fillId="0" borderId="2" xfId="0" applyNumberFormat="1" applyFont="1" applyBorder="1" applyAlignment="1">
      <alignment horizontal="right"/>
    </xf>
    <xf numFmtId="0" fontId="9" fillId="0" borderId="0" xfId="0" applyFont="1" applyBorder="1"/>
    <xf numFmtId="0" fontId="14" fillId="0" borderId="0" xfId="0" applyFont="1" applyBorder="1"/>
    <xf numFmtId="164" fontId="9" fillId="0" borderId="0" xfId="0" applyNumberFormat="1" applyFont="1" applyBorder="1" applyAlignment="1">
      <alignment horizontal="right"/>
    </xf>
    <xf numFmtId="0" fontId="14" fillId="0" borderId="0" xfId="0" applyFont="1"/>
    <xf numFmtId="0" fontId="15" fillId="0" borderId="0" xfId="0" applyFont="1"/>
    <xf numFmtId="0" fontId="10" fillId="0" borderId="1" xfId="0" applyFont="1" applyFill="1" applyBorder="1" applyAlignment="1">
      <alignment wrapText="1"/>
    </xf>
    <xf numFmtId="0" fontId="15" fillId="0" borderId="1" xfId="0" applyFont="1" applyFill="1" applyBorder="1" applyAlignment="1">
      <alignment wrapText="1"/>
    </xf>
    <xf numFmtId="164" fontId="10" fillId="0" borderId="1" xfId="0" applyNumberFormat="1" applyFont="1" applyFill="1" applyBorder="1" applyAlignment="1">
      <alignment horizontal="right" wrapText="1"/>
    </xf>
    <xf numFmtId="0" fontId="9" fillId="0" borderId="0" xfId="0" applyFont="1" applyAlignment="1">
      <alignment wrapText="1"/>
    </xf>
    <xf numFmtId="0" fontId="13" fillId="0" borderId="0" xfId="0" applyFont="1"/>
    <xf numFmtId="164" fontId="13" fillId="0" borderId="0" xfId="0" applyNumberFormat="1" applyFont="1" applyAlignment="1">
      <alignment horizontal="right"/>
    </xf>
    <xf numFmtId="164" fontId="10" fillId="0" borderId="1" xfId="0" applyNumberFormat="1" applyFont="1" applyBorder="1" applyAlignment="1">
      <alignment horizontal="right"/>
    </xf>
    <xf numFmtId="0" fontId="10" fillId="0" borderId="10" xfId="0" applyFont="1" applyBorder="1"/>
    <xf numFmtId="164" fontId="10" fillId="0" borderId="10" xfId="0" applyNumberFormat="1" applyFont="1" applyBorder="1" applyAlignment="1">
      <alignment horizontal="right"/>
    </xf>
    <xf numFmtId="164" fontId="9" fillId="0" borderId="0" xfId="0" applyNumberFormat="1" applyFont="1"/>
    <xf numFmtId="0" fontId="10" fillId="0" borderId="2" xfId="0" applyFont="1" applyBorder="1"/>
    <xf numFmtId="164" fontId="10" fillId="0" borderId="2" xfId="0" applyNumberFormat="1" applyFont="1" applyBorder="1" applyAlignment="1">
      <alignment horizontal="right"/>
    </xf>
    <xf numFmtId="0" fontId="4" fillId="0" borderId="1" xfId="0" applyFont="1" applyBorder="1" applyAlignment="1">
      <alignment wrapText="1"/>
    </xf>
    <xf numFmtId="0" fontId="5" fillId="0" borderId="2" xfId="0" applyFont="1" applyBorder="1"/>
    <xf numFmtId="164" fontId="5" fillId="0" borderId="2" xfId="0" applyNumberFormat="1" applyFont="1" applyBorder="1" applyAlignment="1">
      <alignment horizontal="right"/>
    </xf>
    <xf numFmtId="0" fontId="4" fillId="0" borderId="1" xfId="0" applyFont="1" applyBorder="1"/>
    <xf numFmtId="164" fontId="4" fillId="0" borderId="1" xfId="0" applyNumberFormat="1" applyFont="1" applyBorder="1" applyAlignment="1">
      <alignment horizontal="right"/>
    </xf>
    <xf numFmtId="164" fontId="10" fillId="0" borderId="0" xfId="0" applyNumberFormat="1" applyFont="1"/>
    <xf numFmtId="164" fontId="12" fillId="0" borderId="0" xfId="0" applyNumberFormat="1" applyFont="1"/>
    <xf numFmtId="0" fontId="11" fillId="0" borderId="0" xfId="0" applyFont="1" applyAlignment="1">
      <alignment wrapText="1"/>
    </xf>
    <xf numFmtId="0" fontId="12" fillId="0" borderId="0" xfId="0" applyFont="1" applyFill="1"/>
    <xf numFmtId="0" fontId="9" fillId="0" borderId="2" xfId="0" applyFont="1" applyFill="1" applyBorder="1"/>
    <xf numFmtId="164" fontId="9" fillId="0" borderId="2" xfId="0" applyNumberFormat="1" applyFont="1" applyFill="1" applyBorder="1" applyAlignment="1">
      <alignment horizontal="right"/>
    </xf>
    <xf numFmtId="0" fontId="10" fillId="0" borderId="0" xfId="0" applyFont="1" applyFill="1"/>
    <xf numFmtId="164" fontId="10" fillId="0" borderId="0" xfId="0" applyNumberFormat="1" applyFont="1" applyFill="1" applyAlignment="1">
      <alignment horizontal="right"/>
    </xf>
    <xf numFmtId="0" fontId="11" fillId="0" borderId="0" xfId="0" applyFont="1" applyFill="1"/>
    <xf numFmtId="0" fontId="10" fillId="0" borderId="1" xfId="0" applyFont="1" applyFill="1" applyBorder="1"/>
    <xf numFmtId="164" fontId="10" fillId="0" borderId="1" xfId="0" applyNumberFormat="1" applyFont="1" applyFill="1" applyBorder="1" applyAlignment="1">
      <alignment horizontal="right"/>
    </xf>
    <xf numFmtId="0" fontId="2" fillId="0" borderId="7" xfId="0" applyFont="1" applyBorder="1" applyAlignment="1">
      <alignment horizontal="right" wrapText="1"/>
    </xf>
    <xf numFmtId="0" fontId="2" fillId="0" borderId="8" xfId="0" applyFont="1" applyBorder="1" applyAlignment="1">
      <alignment horizontal="right" wrapText="1"/>
    </xf>
    <xf numFmtId="0" fontId="4" fillId="0" borderId="7" xfId="0" applyFont="1" applyBorder="1" applyAlignment="1">
      <alignment horizontal="right" wrapText="1"/>
    </xf>
    <xf numFmtId="0" fontId="4" fillId="0" borderId="5" xfId="0" applyFont="1" applyBorder="1" applyAlignment="1">
      <alignment horizontal="right" wrapText="1"/>
    </xf>
    <xf numFmtId="164" fontId="4" fillId="0" borderId="5" xfId="0" applyNumberFormat="1" applyFont="1" applyBorder="1" applyAlignment="1">
      <alignment horizontal="right" wrapText="1"/>
    </xf>
    <xf numFmtId="0" fontId="2" fillId="0" borderId="1" xfId="0" applyFont="1" applyBorder="1" applyAlignment="1">
      <alignment horizontal="right" wrapText="1"/>
    </xf>
    <xf numFmtId="0" fontId="2" fillId="0" borderId="1" xfId="0" applyFont="1" applyBorder="1" applyAlignment="1">
      <alignment horizontal="right"/>
    </xf>
    <xf numFmtId="0" fontId="4" fillId="0" borderId="2" xfId="0" applyFont="1" applyBorder="1" applyAlignment="1">
      <alignment wrapText="1"/>
    </xf>
    <xf numFmtId="0" fontId="4" fillId="0" borderId="2" xfId="0" applyFont="1" applyBorder="1" applyAlignment="1">
      <alignment horizontal="right" wrapText="1"/>
    </xf>
    <xf numFmtId="165" fontId="2" fillId="0" borderId="2" xfId="0" applyNumberFormat="1" applyFont="1" applyBorder="1" applyAlignment="1">
      <alignment horizontal="right"/>
    </xf>
    <xf numFmtId="0" fontId="2" fillId="0" borderId="0" xfId="0" applyFont="1" applyBorder="1" applyAlignment="1">
      <alignment horizontal="left"/>
    </xf>
    <xf numFmtId="165" fontId="2" fillId="0" borderId="0" xfId="0" applyNumberFormat="1" applyFont="1" applyBorder="1" applyAlignment="1">
      <alignment horizontal="right"/>
    </xf>
    <xf numFmtId="0" fontId="2" fillId="0" borderId="0" xfId="0" applyFont="1" applyBorder="1"/>
    <xf numFmtId="0" fontId="2" fillId="0" borderId="5" xfId="0" applyFont="1" applyBorder="1" applyAlignment="1">
      <alignment horizontal="right" textRotation="90" wrapText="1"/>
    </xf>
    <xf numFmtId="0" fontId="2" fillId="0" borderId="16" xfId="0" applyFont="1" applyBorder="1" applyAlignment="1">
      <alignment horizontal="right" textRotation="90" wrapText="1"/>
    </xf>
    <xf numFmtId="0" fontId="2" fillId="0" borderId="15" xfId="0" applyFont="1" applyBorder="1" applyAlignment="1">
      <alignment horizontal="right" textRotation="90" wrapText="1"/>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4" fillId="0" borderId="1" xfId="0" applyFont="1" applyBorder="1" applyAlignment="1">
      <alignment horizontal="center" wrapText="1"/>
    </xf>
    <xf numFmtId="0" fontId="2" fillId="0" borderId="3" xfId="0" applyFont="1" applyBorder="1" applyAlignment="1">
      <alignment horizontal="center"/>
    </xf>
    <xf numFmtId="0" fontId="2" fillId="0" borderId="6"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N11"/>
  <sheetViews>
    <sheetView workbookViewId="0">
      <selection activeCell="F4" sqref="F4:H4"/>
    </sheetView>
  </sheetViews>
  <sheetFormatPr defaultRowHeight="14.5" x14ac:dyDescent="0.35"/>
  <cols>
    <col min="3" max="4" width="9.54296875" bestFit="1" customWidth="1"/>
    <col min="6" max="6" width="8.453125" customWidth="1"/>
    <col min="7" max="7" width="6.81640625" customWidth="1"/>
    <col min="8" max="8" width="12" customWidth="1"/>
    <col min="9" max="9" width="7.26953125" customWidth="1"/>
    <col min="10" max="10" width="6.54296875" customWidth="1"/>
    <col min="11" max="11" width="7.26953125" customWidth="1"/>
    <col min="12" max="12" width="8" customWidth="1"/>
    <col min="13" max="13" width="6.81640625" customWidth="1"/>
    <col min="14" max="14" width="6.453125" customWidth="1"/>
  </cols>
  <sheetData>
    <row r="4" spans="2:14" ht="22.5" customHeight="1" x14ac:dyDescent="0.35">
      <c r="B4" s="31" t="s">
        <v>15</v>
      </c>
      <c r="C4" s="129" t="s">
        <v>149</v>
      </c>
      <c r="D4" s="130"/>
      <c r="E4" s="131"/>
      <c r="F4" s="129" t="s">
        <v>155</v>
      </c>
      <c r="G4" s="130"/>
      <c r="H4" s="131"/>
      <c r="I4" s="129" t="s">
        <v>150</v>
      </c>
      <c r="J4" s="130"/>
      <c r="K4" s="131"/>
      <c r="L4" s="129" t="s">
        <v>151</v>
      </c>
      <c r="M4" s="130"/>
      <c r="N4" s="131"/>
    </row>
    <row r="5" spans="2:14" ht="37.5" customHeight="1" x14ac:dyDescent="0.35">
      <c r="B5" s="34" t="s">
        <v>0</v>
      </c>
      <c r="C5" s="126" t="s">
        <v>152</v>
      </c>
      <c r="D5" s="127" t="s">
        <v>47</v>
      </c>
      <c r="E5" s="126" t="s">
        <v>48</v>
      </c>
      <c r="F5" s="126" t="s">
        <v>152</v>
      </c>
      <c r="G5" s="126" t="s">
        <v>47</v>
      </c>
      <c r="H5" s="126" t="s">
        <v>48</v>
      </c>
      <c r="I5" s="126" t="s">
        <v>152</v>
      </c>
      <c r="J5" s="126" t="s">
        <v>47</v>
      </c>
      <c r="K5" s="126" t="s">
        <v>48</v>
      </c>
      <c r="L5" s="128" t="s">
        <v>152</v>
      </c>
      <c r="M5" s="128" t="s">
        <v>47</v>
      </c>
      <c r="N5" s="126" t="s">
        <v>48</v>
      </c>
    </row>
    <row r="6" spans="2:14" ht="15" thickBot="1" x14ac:dyDescent="0.4">
      <c r="B6" s="35" t="s">
        <v>153</v>
      </c>
      <c r="C6" s="32">
        <v>7547.0280000000002</v>
      </c>
      <c r="D6" s="32">
        <v>5058.4260000000004</v>
      </c>
      <c r="E6" s="36">
        <f>D6-C6</f>
        <v>-2488.6019999999999</v>
      </c>
      <c r="F6" s="32">
        <v>7632.4555023200001</v>
      </c>
      <c r="G6" s="32">
        <v>5175.9304903500006</v>
      </c>
      <c r="H6" s="32">
        <f>G6-F6</f>
        <v>-2456.5250119699995</v>
      </c>
      <c r="I6" s="32">
        <f t="shared" ref="I6:K7" si="0">F6-C6</f>
        <v>85.427502319999803</v>
      </c>
      <c r="J6" s="32">
        <f t="shared" si="0"/>
        <v>117.5044903500002</v>
      </c>
      <c r="K6" s="32">
        <f t="shared" si="0"/>
        <v>32.076988030000393</v>
      </c>
      <c r="L6" s="32">
        <f t="shared" ref="L6:N7" si="1">I6/C6*100</f>
        <v>1.131935674811327</v>
      </c>
      <c r="M6" s="32">
        <f t="shared" si="1"/>
        <v>2.32294572165334</v>
      </c>
      <c r="N6" s="32">
        <f t="shared" si="1"/>
        <v>-1.2889561299878565</v>
      </c>
    </row>
    <row r="7" spans="2:14" ht="15" thickBot="1" x14ac:dyDescent="0.4">
      <c r="B7" s="33" t="s">
        <v>154</v>
      </c>
      <c r="C7" s="32">
        <v>7064.4260000000004</v>
      </c>
      <c r="D7" s="32">
        <v>5160.598</v>
      </c>
      <c r="E7" s="36">
        <f>D7-C7</f>
        <v>-1903.8280000000004</v>
      </c>
      <c r="F7" s="32">
        <v>7249.1522997320008</v>
      </c>
      <c r="G7" s="32">
        <v>6148.3403005800001</v>
      </c>
      <c r="H7" s="32">
        <f>G7-F7</f>
        <v>-1100.8119991520007</v>
      </c>
      <c r="I7" s="32">
        <f t="shared" si="0"/>
        <v>184.72629973200037</v>
      </c>
      <c r="J7" s="32">
        <f t="shared" si="0"/>
        <v>987.74230058000012</v>
      </c>
      <c r="K7" s="32">
        <f t="shared" si="0"/>
        <v>803.01600084799975</v>
      </c>
      <c r="L7" s="32">
        <f t="shared" si="1"/>
        <v>2.614880525778037</v>
      </c>
      <c r="M7" s="32">
        <f t="shared" si="1"/>
        <v>19.140074475477455</v>
      </c>
      <c r="N7" s="32">
        <f t="shared" si="1"/>
        <v>-42.179020418231033</v>
      </c>
    </row>
    <row r="10" spans="2:14" x14ac:dyDescent="0.35">
      <c r="C10" s="60"/>
      <c r="D10" s="60"/>
      <c r="F10" s="61"/>
      <c r="G10" s="61"/>
    </row>
    <row r="11" spans="2:14" x14ac:dyDescent="0.35">
      <c r="C11" s="60"/>
      <c r="D11" s="60"/>
      <c r="F11" s="61"/>
      <c r="G11" s="61"/>
    </row>
  </sheetData>
  <mergeCells count="4">
    <mergeCell ref="I4:K4"/>
    <mergeCell ref="L4:N4"/>
    <mergeCell ref="C4:E4"/>
    <mergeCell ref="F4:H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2"/>
  <sheetViews>
    <sheetView tabSelected="1" workbookViewId="0">
      <selection activeCell="M15" sqref="M15"/>
    </sheetView>
  </sheetViews>
  <sheetFormatPr defaultColWidth="9.1796875" defaultRowHeight="10.5" x14ac:dyDescent="0.25"/>
  <cols>
    <col min="1" max="9" width="9.1796875" style="37"/>
    <col min="10" max="10" width="12.54296875" style="37" customWidth="1"/>
    <col min="11" max="16384" width="9.1796875" style="37"/>
  </cols>
  <sheetData>
    <row r="1" spans="2:10" x14ac:dyDescent="0.25">
      <c r="B1" s="38" t="s">
        <v>72</v>
      </c>
      <c r="C1" s="38"/>
      <c r="D1" s="38"/>
      <c r="E1" s="38"/>
      <c r="F1" s="38"/>
      <c r="G1" s="38"/>
      <c r="H1" s="38"/>
      <c r="I1" s="62"/>
    </row>
    <row r="2" spans="2:10" x14ac:dyDescent="0.25">
      <c r="B2" s="62"/>
      <c r="C2" s="62"/>
      <c r="D2" s="62"/>
      <c r="E2" s="62"/>
      <c r="F2" s="62"/>
      <c r="G2" s="62"/>
      <c r="H2" s="62"/>
      <c r="I2" s="62"/>
    </row>
    <row r="3" spans="2:10" ht="21" thickBot="1" x14ac:dyDescent="0.3">
      <c r="B3" s="63" t="s">
        <v>40</v>
      </c>
      <c r="C3" s="118" t="s">
        <v>41</v>
      </c>
      <c r="D3" s="118" t="s">
        <v>42</v>
      </c>
      <c r="E3" s="118" t="s">
        <v>43</v>
      </c>
      <c r="F3" s="118" t="s">
        <v>44</v>
      </c>
      <c r="G3" s="118" t="s">
        <v>45</v>
      </c>
      <c r="H3" s="118" t="s">
        <v>46</v>
      </c>
      <c r="I3" s="118" t="s">
        <v>47</v>
      </c>
      <c r="J3" s="118" t="s">
        <v>48</v>
      </c>
    </row>
    <row r="4" spans="2:10" ht="11.5" x14ac:dyDescent="0.3">
      <c r="B4" s="64" t="s">
        <v>21</v>
      </c>
      <c r="C4" s="52">
        <v>7198.8184669669999</v>
      </c>
      <c r="D4" s="52">
        <f>C4-E4-F4</f>
        <v>6841.5174748899999</v>
      </c>
      <c r="E4" s="52">
        <v>355.329450124</v>
      </c>
      <c r="F4" s="52">
        <v>1.971541953</v>
      </c>
      <c r="G4" s="52">
        <v>3188.0635842900001</v>
      </c>
      <c r="H4" s="52">
        <v>0.03</v>
      </c>
      <c r="I4" s="52">
        <v>3188.0935842899999</v>
      </c>
      <c r="J4" s="52">
        <f>I4-C4</f>
        <v>-4010.7248826770001</v>
      </c>
    </row>
    <row r="5" spans="2:10" ht="11.5" x14ac:dyDescent="0.3">
      <c r="B5" s="64" t="s">
        <v>22</v>
      </c>
      <c r="C5" s="52">
        <v>6945.565348993</v>
      </c>
      <c r="D5" s="52">
        <f t="shared" ref="D5:D30" si="0">C5-E5-F5</f>
        <v>6593.8940909200001</v>
      </c>
      <c r="E5" s="52">
        <v>349.68970239200002</v>
      </c>
      <c r="F5" s="52">
        <v>1.9815556810000001</v>
      </c>
      <c r="G5" s="52">
        <v>5495.7498923500007</v>
      </c>
      <c r="H5" s="52">
        <v>8.6364300000000005E-3</v>
      </c>
      <c r="I5" s="52">
        <v>5495.7585287799993</v>
      </c>
      <c r="J5" s="52">
        <f t="shared" ref="J5:J30" si="1">I5-C5</f>
        <v>-1449.8068202130007</v>
      </c>
    </row>
    <row r="6" spans="2:10" ht="11.5" x14ac:dyDescent="0.3">
      <c r="B6" s="64" t="s">
        <v>23</v>
      </c>
      <c r="C6" s="52">
        <v>7734.2822952679999</v>
      </c>
      <c r="D6" s="52">
        <f t="shared" si="0"/>
        <v>7372.3938348299998</v>
      </c>
      <c r="E6" s="52">
        <v>359.95142830999998</v>
      </c>
      <c r="F6" s="52">
        <v>1.937032128</v>
      </c>
      <c r="G6" s="52">
        <v>6002.5445780600003</v>
      </c>
      <c r="H6" s="52">
        <v>0</v>
      </c>
      <c r="I6" s="52">
        <v>6002.5445780600003</v>
      </c>
      <c r="J6" s="52">
        <f t="shared" si="1"/>
        <v>-1731.7377172079996</v>
      </c>
    </row>
    <row r="7" spans="2:10" ht="11" thickBot="1" x14ac:dyDescent="0.3">
      <c r="B7" s="54" t="s">
        <v>24</v>
      </c>
      <c r="C7" s="53">
        <f>SUM(C4:C6)</f>
        <v>21878.666111227998</v>
      </c>
      <c r="D7" s="53">
        <f t="shared" si="0"/>
        <v>20807.805400639998</v>
      </c>
      <c r="E7" s="53">
        <f t="shared" ref="E7:I7" si="2">SUM(E4:E6)</f>
        <v>1064.9705808260001</v>
      </c>
      <c r="F7" s="53">
        <f t="shared" si="2"/>
        <v>5.8901297619999999</v>
      </c>
      <c r="G7" s="53">
        <f t="shared" si="2"/>
        <v>14686.3580547</v>
      </c>
      <c r="H7" s="53">
        <f t="shared" si="2"/>
        <v>3.8636429999999999E-2</v>
      </c>
      <c r="I7" s="53">
        <f t="shared" si="2"/>
        <v>14686.396691129999</v>
      </c>
      <c r="J7" s="53">
        <f t="shared" si="1"/>
        <v>-7192.2694200979986</v>
      </c>
    </row>
    <row r="8" spans="2:10" ht="11.5" x14ac:dyDescent="0.3">
      <c r="B8" s="64" t="s">
        <v>25</v>
      </c>
      <c r="C8" s="52">
        <v>6872.1435169840006</v>
      </c>
      <c r="D8" s="52">
        <f t="shared" si="0"/>
        <v>6507.7121929800005</v>
      </c>
      <c r="E8" s="52">
        <v>360.34311573400004</v>
      </c>
      <c r="F8" s="52">
        <v>4.08820827</v>
      </c>
      <c r="G8" s="52">
        <v>8911.6003593200003</v>
      </c>
      <c r="H8" s="52">
        <v>1.3602236000000001</v>
      </c>
      <c r="I8" s="52">
        <v>8912.9605829200009</v>
      </c>
      <c r="J8" s="52">
        <f t="shared" si="1"/>
        <v>2040.8170659360003</v>
      </c>
    </row>
    <row r="9" spans="2:10" ht="11.5" x14ac:dyDescent="0.3">
      <c r="B9" s="64" t="s">
        <v>1</v>
      </c>
      <c r="C9" s="52">
        <v>8555.6297799519998</v>
      </c>
      <c r="D9" s="52">
        <f t="shared" si="0"/>
        <v>8189.8802811209998</v>
      </c>
      <c r="E9" s="52">
        <v>362.14346092199997</v>
      </c>
      <c r="F9" s="52">
        <v>3.6060379089999999</v>
      </c>
      <c r="G9" s="52">
        <v>7301.2012318100005</v>
      </c>
      <c r="H9" s="52">
        <v>1.59923284</v>
      </c>
      <c r="I9" s="52">
        <v>7302.8004646499994</v>
      </c>
      <c r="J9" s="52">
        <f t="shared" si="1"/>
        <v>-1252.8293153020004</v>
      </c>
    </row>
    <row r="10" spans="2:10" ht="11.5" x14ac:dyDescent="0.3">
      <c r="B10" s="64" t="s">
        <v>26</v>
      </c>
      <c r="C10" s="52">
        <v>6943.3272027989997</v>
      </c>
      <c r="D10" s="52">
        <f t="shared" si="0"/>
        <v>6611.7507200199989</v>
      </c>
      <c r="E10" s="52">
        <v>328.97515041600002</v>
      </c>
      <c r="F10" s="52">
        <v>2.601332363</v>
      </c>
      <c r="G10" s="52">
        <v>7583.0951859399993</v>
      </c>
      <c r="H10" s="52">
        <v>0</v>
      </c>
      <c r="I10" s="52">
        <v>7583.0951859399993</v>
      </c>
      <c r="J10" s="52">
        <f t="shared" si="1"/>
        <v>639.7679831409996</v>
      </c>
    </row>
    <row r="11" spans="2:10" ht="11" thickBot="1" x14ac:dyDescent="0.3">
      <c r="B11" s="54" t="s">
        <v>27</v>
      </c>
      <c r="C11" s="53">
        <f>C8+C9+C10</f>
        <v>22371.100499734999</v>
      </c>
      <c r="D11" s="53">
        <f t="shared" si="0"/>
        <v>21309.343194120996</v>
      </c>
      <c r="E11" s="53">
        <f t="shared" ref="E11:I11" si="3">E8+E9+E10</f>
        <v>1051.461727072</v>
      </c>
      <c r="F11" s="53">
        <f t="shared" si="3"/>
        <v>10.295578542000001</v>
      </c>
      <c r="G11" s="53">
        <f t="shared" si="3"/>
        <v>23795.89677707</v>
      </c>
      <c r="H11" s="53">
        <f t="shared" si="3"/>
        <v>2.9594564400000003</v>
      </c>
      <c r="I11" s="53">
        <f t="shared" si="3"/>
        <v>23798.85623351</v>
      </c>
      <c r="J11" s="53">
        <f t="shared" si="1"/>
        <v>1427.7557337750004</v>
      </c>
    </row>
    <row r="12" spans="2:10" ht="11.5" x14ac:dyDescent="0.3">
      <c r="B12" s="64" t="s">
        <v>28</v>
      </c>
      <c r="C12" s="52">
        <v>6677.6581177759999</v>
      </c>
      <c r="D12" s="52">
        <f t="shared" si="0"/>
        <v>6357.5462319099997</v>
      </c>
      <c r="E12" s="52">
        <v>316.79851377899996</v>
      </c>
      <c r="F12" s="52">
        <v>3.3133720869999999</v>
      </c>
      <c r="G12" s="52">
        <v>7513.0564679099998</v>
      </c>
      <c r="H12" s="52">
        <v>0</v>
      </c>
      <c r="I12" s="52">
        <v>7513.0564679099998</v>
      </c>
      <c r="J12" s="52">
        <f t="shared" si="1"/>
        <v>835.39835013399988</v>
      </c>
    </row>
    <row r="13" spans="2:10" ht="11.5" x14ac:dyDescent="0.3">
      <c r="B13" s="64" t="s">
        <v>29</v>
      </c>
      <c r="C13" s="52">
        <v>6939.648348578</v>
      </c>
      <c r="D13" s="52">
        <f t="shared" si="0"/>
        <v>6584.2423224690001</v>
      </c>
      <c r="E13" s="52">
        <v>352.37330756800003</v>
      </c>
      <c r="F13" s="52">
        <v>3.0327185410000004</v>
      </c>
      <c r="G13" s="52">
        <v>5485.6121243900006</v>
      </c>
      <c r="H13" s="52">
        <v>1.2803663600000001</v>
      </c>
      <c r="I13" s="52">
        <v>5486.8924907500004</v>
      </c>
      <c r="J13" s="52">
        <f t="shared" si="1"/>
        <v>-1452.7558578279995</v>
      </c>
    </row>
    <row r="14" spans="2:10" ht="11.5" x14ac:dyDescent="0.3">
      <c r="B14" s="64" t="s">
        <v>30</v>
      </c>
      <c r="C14" s="52">
        <v>7278.4007366140004</v>
      </c>
      <c r="D14" s="52">
        <f t="shared" si="0"/>
        <v>6928.8960420900003</v>
      </c>
      <c r="E14" s="52">
        <v>347.16081278399997</v>
      </c>
      <c r="F14" s="52">
        <v>2.34388174</v>
      </c>
      <c r="G14" s="52">
        <v>5198.9087674900002</v>
      </c>
      <c r="H14" s="52">
        <v>0.42447076</v>
      </c>
      <c r="I14" s="52">
        <v>5199.3332382500002</v>
      </c>
      <c r="J14" s="52">
        <f t="shared" si="1"/>
        <v>-2079.0674983640001</v>
      </c>
    </row>
    <row r="15" spans="2:10" ht="11" thickBot="1" x14ac:dyDescent="0.3">
      <c r="B15" s="54" t="s">
        <v>31</v>
      </c>
      <c r="C15" s="53">
        <f>SUM(C12:C14)</f>
        <v>20895.707202967998</v>
      </c>
      <c r="D15" s="53">
        <f t="shared" si="0"/>
        <v>19870.684596469</v>
      </c>
      <c r="E15" s="53">
        <f t="shared" ref="E15:I15" si="4">SUM(E12:E14)</f>
        <v>1016.332634131</v>
      </c>
      <c r="F15" s="53">
        <f t="shared" si="4"/>
        <v>8.6899723680000012</v>
      </c>
      <c r="G15" s="53">
        <f t="shared" si="4"/>
        <v>18197.577359790001</v>
      </c>
      <c r="H15" s="53">
        <f t="shared" si="4"/>
        <v>1.7048371200000001</v>
      </c>
      <c r="I15" s="53">
        <f t="shared" si="4"/>
        <v>18199.28219691</v>
      </c>
      <c r="J15" s="53">
        <f t="shared" si="1"/>
        <v>-2696.425006057998</v>
      </c>
    </row>
    <row r="16" spans="2:10" ht="11.5" x14ac:dyDescent="0.3">
      <c r="B16" s="64" t="s">
        <v>32</v>
      </c>
      <c r="C16" s="52">
        <v>7877.9565781739993</v>
      </c>
      <c r="D16" s="52">
        <f t="shared" si="0"/>
        <v>7492.5165508299997</v>
      </c>
      <c r="E16" s="52">
        <v>381.88596722199998</v>
      </c>
      <c r="F16" s="52">
        <v>3.5540601220000001</v>
      </c>
      <c r="G16" s="52">
        <v>4335.7927417299998</v>
      </c>
      <c r="H16" s="52">
        <v>9.9342026999999984</v>
      </c>
      <c r="I16" s="52">
        <v>4345.72694443</v>
      </c>
      <c r="J16" s="52">
        <f t="shared" si="1"/>
        <v>-3532.2296337439993</v>
      </c>
    </row>
    <row r="17" spans="2:10" ht="11.5" x14ac:dyDescent="0.3">
      <c r="B17" s="64" t="s">
        <v>33</v>
      </c>
      <c r="C17" s="52">
        <v>7574.2280048190005</v>
      </c>
      <c r="D17" s="52">
        <f t="shared" si="0"/>
        <v>7203.7703587000005</v>
      </c>
      <c r="E17" s="52">
        <v>367.26355375899999</v>
      </c>
      <c r="F17" s="52">
        <v>3.19409236</v>
      </c>
      <c r="G17" s="52">
        <v>8822.6962941700003</v>
      </c>
      <c r="H17" s="52">
        <v>4.0813179999999996</v>
      </c>
      <c r="I17" s="52">
        <v>8826.7776121700008</v>
      </c>
      <c r="J17" s="52">
        <f t="shared" si="1"/>
        <v>1252.5496073510003</v>
      </c>
    </row>
    <row r="18" spans="2:10" ht="11.5" x14ac:dyDescent="0.3">
      <c r="B18" s="64" t="s">
        <v>34</v>
      </c>
      <c r="C18" s="52">
        <v>6584.7574643990001</v>
      </c>
      <c r="D18" s="52">
        <f t="shared" si="0"/>
        <v>6263.2739433100005</v>
      </c>
      <c r="E18" s="52">
        <v>319.392481309</v>
      </c>
      <c r="F18" s="52">
        <v>2.09103978</v>
      </c>
      <c r="G18" s="52">
        <v>4746.9689581899993</v>
      </c>
      <c r="H18" s="52">
        <v>0.58549452000000002</v>
      </c>
      <c r="I18" s="52">
        <v>4747.5544527100001</v>
      </c>
      <c r="J18" s="52">
        <f t="shared" si="1"/>
        <v>-1837.203011689</v>
      </c>
    </row>
    <row r="19" spans="2:10" ht="11" thickBot="1" x14ac:dyDescent="0.3">
      <c r="B19" s="54" t="s">
        <v>35</v>
      </c>
      <c r="C19" s="53">
        <f>C16+C17+C18</f>
        <v>22036.942047392</v>
      </c>
      <c r="D19" s="53">
        <f t="shared" si="0"/>
        <v>20959.560852840001</v>
      </c>
      <c r="E19" s="53">
        <f t="shared" ref="E19:I19" si="5">E16+E17+E18</f>
        <v>1068.54200229</v>
      </c>
      <c r="F19" s="53">
        <f t="shared" si="5"/>
        <v>8.839192262000001</v>
      </c>
      <c r="G19" s="53">
        <f t="shared" si="5"/>
        <v>17905.45799409</v>
      </c>
      <c r="H19" s="53">
        <f t="shared" si="5"/>
        <v>14.601015219999997</v>
      </c>
      <c r="I19" s="53">
        <f t="shared" si="5"/>
        <v>17920.05900931</v>
      </c>
      <c r="J19" s="53">
        <f t="shared" si="1"/>
        <v>-4116.883038082</v>
      </c>
    </row>
    <row r="20" spans="2:10" ht="11" thickBot="1" x14ac:dyDescent="0.3">
      <c r="B20" s="54" t="s">
        <v>36</v>
      </c>
      <c r="C20" s="53">
        <f>C7+C11+C15+C19</f>
        <v>87182.415861322996</v>
      </c>
      <c r="D20" s="53">
        <f t="shared" si="0"/>
        <v>82947.394044069995</v>
      </c>
      <c r="E20" s="53">
        <f t="shared" ref="E20:I20" si="6">E7+E11+E15+E19</f>
        <v>4201.3069443189997</v>
      </c>
      <c r="F20" s="53">
        <f t="shared" si="6"/>
        <v>33.714872933999999</v>
      </c>
      <c r="G20" s="53">
        <f t="shared" si="6"/>
        <v>74585.290185649996</v>
      </c>
      <c r="H20" s="53">
        <f t="shared" si="6"/>
        <v>19.303945209999998</v>
      </c>
      <c r="I20" s="53">
        <f t="shared" si="6"/>
        <v>74604.594130860001</v>
      </c>
      <c r="J20" s="53">
        <f t="shared" si="1"/>
        <v>-12577.821730462994</v>
      </c>
    </row>
    <row r="21" spans="2:10" ht="11.5" x14ac:dyDescent="0.3">
      <c r="B21" s="64" t="s">
        <v>37</v>
      </c>
      <c r="C21" s="52">
        <v>6741.849376188</v>
      </c>
      <c r="D21" s="52">
        <f t="shared" si="0"/>
        <v>6403.9694375290001</v>
      </c>
      <c r="E21" s="52">
        <v>335.613717818</v>
      </c>
      <c r="F21" s="52">
        <v>2.266220841</v>
      </c>
      <c r="G21" s="52">
        <v>4933.1941697499997</v>
      </c>
      <c r="H21" s="52">
        <v>0.78760562000000001</v>
      </c>
      <c r="I21" s="52">
        <v>4933.9817753699999</v>
      </c>
      <c r="J21" s="52">
        <f t="shared" si="1"/>
        <v>-1807.867600818</v>
      </c>
    </row>
    <row r="22" spans="2:10" ht="11.5" x14ac:dyDescent="0.3">
      <c r="B22" s="64" t="s">
        <v>22</v>
      </c>
      <c r="C22" s="52">
        <v>10077.039269176999</v>
      </c>
      <c r="D22" s="52">
        <f t="shared" si="0"/>
        <v>9789.9537583389993</v>
      </c>
      <c r="E22" s="52">
        <v>285.79057289799999</v>
      </c>
      <c r="F22" s="52">
        <v>1.2949379399999998</v>
      </c>
      <c r="G22" s="52">
        <v>5639.2262782500002</v>
      </c>
      <c r="H22" s="52">
        <v>0</v>
      </c>
      <c r="I22" s="52">
        <v>5639.2262782500002</v>
      </c>
      <c r="J22" s="52">
        <f t="shared" si="1"/>
        <v>-4437.8129909269992</v>
      </c>
    </row>
    <row r="23" spans="2:10" ht="11.5" x14ac:dyDescent="0.3">
      <c r="B23" s="64" t="s">
        <v>23</v>
      </c>
      <c r="C23" s="52">
        <v>5348.9693965860006</v>
      </c>
      <c r="D23" s="52">
        <f t="shared" si="0"/>
        <v>5131.6948614810008</v>
      </c>
      <c r="E23" s="52">
        <v>216.38710849500001</v>
      </c>
      <c r="F23" s="52">
        <v>0.88742661</v>
      </c>
      <c r="G23" s="52">
        <v>3962.0053369299999</v>
      </c>
      <c r="H23" s="52">
        <v>0.64027052000000007</v>
      </c>
      <c r="I23" s="52">
        <v>3962.6456074499997</v>
      </c>
      <c r="J23" s="52">
        <f t="shared" si="1"/>
        <v>-1386.3237891360009</v>
      </c>
    </row>
    <row r="24" spans="2:10" ht="11" thickBot="1" x14ac:dyDescent="0.3">
      <c r="B24" s="54" t="s">
        <v>24</v>
      </c>
      <c r="C24" s="53">
        <f>C21+C22+C23</f>
        <v>22167.858041950996</v>
      </c>
      <c r="D24" s="53">
        <f t="shared" si="0"/>
        <v>21325.618057348995</v>
      </c>
      <c r="E24" s="53">
        <f t="shared" ref="E24:I24" si="7">E21+E22+E23</f>
        <v>837.791399211</v>
      </c>
      <c r="F24" s="53">
        <f t="shared" si="7"/>
        <v>4.4485853909999999</v>
      </c>
      <c r="G24" s="53">
        <f t="shared" si="7"/>
        <v>14534.425784930001</v>
      </c>
      <c r="H24" s="53">
        <f t="shared" si="7"/>
        <v>1.42787614</v>
      </c>
      <c r="I24" s="53">
        <f t="shared" si="7"/>
        <v>14535.853661070001</v>
      </c>
      <c r="J24" s="53">
        <f t="shared" si="1"/>
        <v>-7632.0043808809951</v>
      </c>
    </row>
    <row r="25" spans="2:10" ht="11.5" x14ac:dyDescent="0.3">
      <c r="B25" s="64" t="s">
        <v>25</v>
      </c>
      <c r="C25" s="52">
        <v>8423.2533107279996</v>
      </c>
      <c r="D25" s="52">
        <f t="shared" si="0"/>
        <v>8016.4715595810003</v>
      </c>
      <c r="E25" s="52">
        <v>404.60450256400003</v>
      </c>
      <c r="F25" s="52">
        <v>2.1772485829999999</v>
      </c>
      <c r="G25" s="52">
        <v>6215.8889520399998</v>
      </c>
      <c r="H25" s="52">
        <v>0.61917302000000007</v>
      </c>
      <c r="I25" s="52">
        <v>6216.5081250600006</v>
      </c>
      <c r="J25" s="52">
        <f t="shared" si="1"/>
        <v>-2206.7451856679991</v>
      </c>
    </row>
    <row r="26" spans="2:10" ht="11.5" x14ac:dyDescent="0.3">
      <c r="B26" s="64" t="s">
        <v>1</v>
      </c>
      <c r="C26" s="52">
        <v>8361.5649668370006</v>
      </c>
      <c r="D26" s="52">
        <f t="shared" si="0"/>
        <v>7997.6171979010005</v>
      </c>
      <c r="E26" s="52">
        <v>362.13500267500001</v>
      </c>
      <c r="F26" s="52">
        <v>1.8127662609999999</v>
      </c>
      <c r="G26" s="52">
        <v>4954.3809427100005</v>
      </c>
      <c r="H26" s="52">
        <v>0.87993568</v>
      </c>
      <c r="I26" s="52">
        <v>4955.2608783900005</v>
      </c>
      <c r="J26" s="52">
        <f t="shared" si="1"/>
        <v>-3406.3040884470001</v>
      </c>
    </row>
    <row r="27" spans="2:10" ht="11.5" x14ac:dyDescent="0.3">
      <c r="B27" s="64" t="s">
        <v>26</v>
      </c>
      <c r="C27" s="52">
        <v>7632.4555023200001</v>
      </c>
      <c r="D27" s="52">
        <f t="shared" si="0"/>
        <v>7265.1838609800006</v>
      </c>
      <c r="E27" s="52">
        <v>365.29571250499998</v>
      </c>
      <c r="F27" s="52">
        <v>1.9759288349999999</v>
      </c>
      <c r="G27" s="52">
        <v>5172.7968743199999</v>
      </c>
      <c r="H27" s="52">
        <v>3.1336160299999998</v>
      </c>
      <c r="I27" s="52">
        <v>5175.9304903500006</v>
      </c>
      <c r="J27" s="52">
        <f t="shared" si="1"/>
        <v>-2456.5250119699995</v>
      </c>
    </row>
    <row r="28" spans="2:10" ht="11" thickBot="1" x14ac:dyDescent="0.3">
      <c r="B28" s="54" t="s">
        <v>27</v>
      </c>
      <c r="C28" s="53">
        <f>C25+C26+C27</f>
        <v>24417.273779884999</v>
      </c>
      <c r="D28" s="53">
        <f t="shared" si="0"/>
        <v>23279.272618462001</v>
      </c>
      <c r="E28" s="53">
        <f t="shared" ref="E28:I28" si="8">E25+E26+E27</f>
        <v>1132.035217744</v>
      </c>
      <c r="F28" s="53">
        <f t="shared" si="8"/>
        <v>5.9659436790000004</v>
      </c>
      <c r="G28" s="53">
        <f t="shared" si="8"/>
        <v>16343.066769069999</v>
      </c>
      <c r="H28" s="53">
        <f t="shared" si="8"/>
        <v>4.6327247299999996</v>
      </c>
      <c r="I28" s="53">
        <f t="shared" si="8"/>
        <v>16347.699493800003</v>
      </c>
      <c r="J28" s="53">
        <f t="shared" si="1"/>
        <v>-8069.5742860849969</v>
      </c>
    </row>
    <row r="29" spans="2:10" ht="11.5" x14ac:dyDescent="0.3">
      <c r="B29" s="64" t="s">
        <v>28</v>
      </c>
      <c r="C29" s="52">
        <v>7249.1522997320008</v>
      </c>
      <c r="D29" s="52">
        <f t="shared" si="0"/>
        <v>6876.8280049590012</v>
      </c>
      <c r="E29" s="52">
        <v>370.08237138599998</v>
      </c>
      <c r="F29" s="52">
        <v>2.2419233869999999</v>
      </c>
      <c r="G29" s="52">
        <v>6147.2146763700002</v>
      </c>
      <c r="H29" s="52">
        <v>1.12562421</v>
      </c>
      <c r="I29" s="52">
        <v>6148.3403005800001</v>
      </c>
      <c r="J29" s="52">
        <f t="shared" si="1"/>
        <v>-1100.8119991520007</v>
      </c>
    </row>
    <row r="30" spans="2:10" ht="11.5" x14ac:dyDescent="0.3">
      <c r="B30" s="64" t="s">
        <v>29</v>
      </c>
      <c r="C30" s="52">
        <v>8214.4533260810003</v>
      </c>
      <c r="D30" s="52">
        <f t="shared" si="0"/>
        <v>7869.5573193900009</v>
      </c>
      <c r="E30" s="52">
        <v>343.17882700400003</v>
      </c>
      <c r="F30" s="52">
        <v>1.717179687</v>
      </c>
      <c r="G30" s="52">
        <v>5763.2507262999998</v>
      </c>
      <c r="H30" s="52">
        <v>0.73474099000000004</v>
      </c>
      <c r="I30" s="52">
        <v>5763.9854672900001</v>
      </c>
      <c r="J30" s="52">
        <f t="shared" si="1"/>
        <v>-2450.4678587910003</v>
      </c>
    </row>
    <row r="31" spans="2:10" ht="11" thickBot="1" x14ac:dyDescent="0.3">
      <c r="B31" s="54" t="s">
        <v>38</v>
      </c>
      <c r="C31" s="53">
        <f>C30-C29</f>
        <v>965.30102634899959</v>
      </c>
      <c r="D31" s="53">
        <f t="shared" ref="D31:J31" si="9">D30-D29</f>
        <v>992.72931443099969</v>
      </c>
      <c r="E31" s="53">
        <f t="shared" si="9"/>
        <v>-26.90354438199995</v>
      </c>
      <c r="F31" s="53">
        <f t="shared" si="9"/>
        <v>-0.52474369999999992</v>
      </c>
      <c r="G31" s="53">
        <f t="shared" si="9"/>
        <v>-383.96395007000046</v>
      </c>
      <c r="H31" s="53">
        <f t="shared" si="9"/>
        <v>-0.39088321999999998</v>
      </c>
      <c r="I31" s="53">
        <f t="shared" si="9"/>
        <v>-384.35483328999999</v>
      </c>
      <c r="J31" s="53">
        <f t="shared" si="9"/>
        <v>-1349.6558596389996</v>
      </c>
    </row>
    <row r="32" spans="2:10" ht="11" thickBot="1" x14ac:dyDescent="0.3">
      <c r="B32" s="54" t="s">
        <v>39</v>
      </c>
      <c r="C32" s="53">
        <f>C31/C29*100</f>
        <v>13.316053883771852</v>
      </c>
      <c r="D32" s="53">
        <f t="shared" ref="D32:H32" si="10">D31/D29*100</f>
        <v>14.435860744446789</v>
      </c>
      <c r="E32" s="53">
        <f t="shared" si="10"/>
        <v>-7.2696098117949148</v>
      </c>
      <c r="F32" s="53">
        <f t="shared" si="10"/>
        <v>-23.40596039288295</v>
      </c>
      <c r="G32" s="53">
        <f t="shared" si="10"/>
        <v>-6.2461451288819401</v>
      </c>
      <c r="H32" s="53">
        <f t="shared" si="10"/>
        <v>-34.725907325678428</v>
      </c>
      <c r="I32" s="53">
        <f>I31/I29*100</f>
        <v>-6.2513591392093586</v>
      </c>
      <c r="J32" s="53">
        <f>J31/J29*100</f>
        <v>122.60548219665968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6"/>
  <sheetViews>
    <sheetView topLeftCell="A16" workbookViewId="0">
      <selection activeCell="F3" sqref="F3"/>
    </sheetView>
  </sheetViews>
  <sheetFormatPr defaultColWidth="9.1796875" defaultRowHeight="10.5" x14ac:dyDescent="0.25"/>
  <cols>
    <col min="1" max="1" width="9.1796875" style="37"/>
    <col min="2" max="4" width="8.7265625" style="37" customWidth="1"/>
    <col min="5" max="5" width="9.81640625" style="37" customWidth="1"/>
    <col min="6" max="7" width="8.7265625" style="37" customWidth="1"/>
    <col min="8" max="8" width="9.54296875" style="37" customWidth="1"/>
    <col min="9" max="15" width="8.7265625" style="37" customWidth="1"/>
    <col min="16" max="16384" width="9.1796875" style="37"/>
  </cols>
  <sheetData>
    <row r="1" spans="2:15" x14ac:dyDescent="0.25">
      <c r="B1" s="38" t="s">
        <v>73</v>
      </c>
      <c r="C1" s="38"/>
      <c r="D1" s="38"/>
      <c r="E1" s="38"/>
      <c r="F1" s="38"/>
      <c r="G1" s="38"/>
      <c r="H1" s="38"/>
      <c r="I1" s="38"/>
      <c r="J1" s="38"/>
    </row>
    <row r="3" spans="2:15" ht="52.5" customHeight="1" thickBot="1" x14ac:dyDescent="0.3">
      <c r="B3" s="40" t="s">
        <v>2</v>
      </c>
      <c r="C3" s="118" t="s">
        <v>3</v>
      </c>
      <c r="D3" s="118" t="s">
        <v>49</v>
      </c>
      <c r="E3" s="118" t="s">
        <v>4</v>
      </c>
      <c r="F3" s="118" t="s">
        <v>5</v>
      </c>
      <c r="G3" s="118" t="s">
        <v>6</v>
      </c>
      <c r="H3" s="118" t="s">
        <v>7</v>
      </c>
      <c r="I3" s="118" t="s">
        <v>8</v>
      </c>
      <c r="J3" s="118" t="s">
        <v>50</v>
      </c>
      <c r="K3" s="118" t="s">
        <v>51</v>
      </c>
      <c r="L3" s="118" t="s">
        <v>9</v>
      </c>
      <c r="M3" s="118" t="s">
        <v>10</v>
      </c>
      <c r="N3" s="118" t="s">
        <v>52</v>
      </c>
      <c r="O3" s="118" t="s">
        <v>53</v>
      </c>
    </row>
    <row r="4" spans="2:15" ht="15" customHeight="1" x14ac:dyDescent="0.3">
      <c r="B4" s="39" t="s">
        <v>21</v>
      </c>
      <c r="C4" s="52">
        <v>646.87139846000002</v>
      </c>
      <c r="D4" s="52">
        <v>1186.8333819100001</v>
      </c>
      <c r="E4" s="52">
        <v>1113.5821660480001</v>
      </c>
      <c r="F4" s="52">
        <v>1292.74893939</v>
      </c>
      <c r="G4" s="52">
        <v>62.664147819</v>
      </c>
      <c r="H4" s="52">
        <v>1261.4527075610001</v>
      </c>
      <c r="I4" s="52">
        <v>327.03256075300004</v>
      </c>
      <c r="J4" s="52">
        <v>67.519221709999997</v>
      </c>
      <c r="K4" s="52">
        <v>167.327426446</v>
      </c>
      <c r="L4" s="52">
        <v>679.30073940299997</v>
      </c>
      <c r="M4" s="52">
        <v>157.79736212099999</v>
      </c>
      <c r="N4" s="52">
        <f>O4-SUM(C4:M4)</f>
        <v>235.68841534599869</v>
      </c>
      <c r="O4" s="52">
        <v>7198.8184669669999</v>
      </c>
    </row>
    <row r="5" spans="2:15" ht="15" customHeight="1" x14ac:dyDescent="0.3">
      <c r="B5" s="39" t="s">
        <v>22</v>
      </c>
      <c r="C5" s="52">
        <v>808.34935135599994</v>
      </c>
      <c r="D5" s="52">
        <v>579.61172402</v>
      </c>
      <c r="E5" s="52">
        <v>1266.6758628800001</v>
      </c>
      <c r="F5" s="52">
        <v>1163.233433251</v>
      </c>
      <c r="G5" s="52">
        <v>85.100051276999992</v>
      </c>
      <c r="H5" s="52">
        <v>1166.7947923020001</v>
      </c>
      <c r="I5" s="52">
        <v>414.35032164</v>
      </c>
      <c r="J5" s="52">
        <v>74.938038702999989</v>
      </c>
      <c r="K5" s="52">
        <v>205.98696098300002</v>
      </c>
      <c r="L5" s="52">
        <v>727.77040050300002</v>
      </c>
      <c r="M5" s="52">
        <v>181.789347445</v>
      </c>
      <c r="N5" s="52">
        <f t="shared" ref="N5:N30" si="0">O5-SUM(C5:M5)</f>
        <v>270.96506463300011</v>
      </c>
      <c r="O5" s="52">
        <v>6945.565348993</v>
      </c>
    </row>
    <row r="6" spans="2:15" ht="15" customHeight="1" x14ac:dyDescent="0.3">
      <c r="B6" s="39" t="s">
        <v>23</v>
      </c>
      <c r="C6" s="52">
        <v>818.34881334500005</v>
      </c>
      <c r="D6" s="52">
        <v>1129.3181835099999</v>
      </c>
      <c r="E6" s="52">
        <v>1232.947637559</v>
      </c>
      <c r="F6" s="52">
        <v>1355.934851964</v>
      </c>
      <c r="G6" s="52">
        <v>88.965216370000007</v>
      </c>
      <c r="H6" s="52">
        <v>1190.3116901400001</v>
      </c>
      <c r="I6" s="52">
        <v>444.674322889</v>
      </c>
      <c r="J6" s="52">
        <v>88.669618290000003</v>
      </c>
      <c r="K6" s="52">
        <v>235.03095523600001</v>
      </c>
      <c r="L6" s="52">
        <v>727.312355142</v>
      </c>
      <c r="M6" s="52">
        <v>179.20634045200001</v>
      </c>
      <c r="N6" s="52">
        <f t="shared" si="0"/>
        <v>243.56231037099951</v>
      </c>
      <c r="O6" s="52">
        <v>7734.2822952679999</v>
      </c>
    </row>
    <row r="7" spans="2:15" ht="15" customHeight="1" thickBot="1" x14ac:dyDescent="0.3">
      <c r="B7" s="42" t="s">
        <v>24</v>
      </c>
      <c r="C7" s="53">
        <f>SUM(C4:C6)</f>
        <v>2273.5695631610001</v>
      </c>
      <c r="D7" s="53">
        <f t="shared" ref="D7:O7" si="1">SUM(D4:D6)</f>
        <v>2895.7632894399999</v>
      </c>
      <c r="E7" s="53">
        <f t="shared" si="1"/>
        <v>3613.2056664870006</v>
      </c>
      <c r="F7" s="53">
        <f t="shared" si="1"/>
        <v>3811.9172246050002</v>
      </c>
      <c r="G7" s="53">
        <f t="shared" si="1"/>
        <v>236.72941546600001</v>
      </c>
      <c r="H7" s="53">
        <f t="shared" si="1"/>
        <v>3618.5591900030004</v>
      </c>
      <c r="I7" s="53">
        <f t="shared" si="1"/>
        <v>1186.057205282</v>
      </c>
      <c r="J7" s="53">
        <f t="shared" si="1"/>
        <v>231.12687870299999</v>
      </c>
      <c r="K7" s="53">
        <f t="shared" si="1"/>
        <v>608.34534266500009</v>
      </c>
      <c r="L7" s="53">
        <f t="shared" si="1"/>
        <v>2134.383495048</v>
      </c>
      <c r="M7" s="53">
        <f t="shared" si="1"/>
        <v>518.79305001800003</v>
      </c>
      <c r="N7" s="53">
        <f t="shared" si="0"/>
        <v>750.21579034999741</v>
      </c>
      <c r="O7" s="53">
        <f t="shared" si="1"/>
        <v>21878.666111227998</v>
      </c>
    </row>
    <row r="8" spans="2:15" ht="15" customHeight="1" x14ac:dyDescent="0.3">
      <c r="B8" s="39" t="s">
        <v>25</v>
      </c>
      <c r="C8" s="52">
        <v>669.25449125600005</v>
      </c>
      <c r="D8" s="52">
        <v>376.49117361000003</v>
      </c>
      <c r="E8" s="52">
        <v>1076.630415069</v>
      </c>
      <c r="F8" s="52">
        <v>1809.9474414660001</v>
      </c>
      <c r="G8" s="52">
        <v>87.561009377000005</v>
      </c>
      <c r="H8" s="52">
        <v>987.05004139599998</v>
      </c>
      <c r="I8" s="52">
        <v>395.63751394599996</v>
      </c>
      <c r="J8" s="52">
        <v>96.155145052999998</v>
      </c>
      <c r="K8" s="52">
        <v>226.56997741299998</v>
      </c>
      <c r="L8" s="52">
        <v>727.72688299399999</v>
      </c>
      <c r="M8" s="52">
        <v>191.75037255800001</v>
      </c>
      <c r="N8" s="52">
        <f t="shared" si="0"/>
        <v>227.36905284500062</v>
      </c>
      <c r="O8" s="52">
        <v>6872.1435169830002</v>
      </c>
    </row>
    <row r="9" spans="2:15" ht="15" customHeight="1" x14ac:dyDescent="0.3">
      <c r="B9" s="39" t="s">
        <v>1</v>
      </c>
      <c r="C9" s="52">
        <v>784.16306032</v>
      </c>
      <c r="D9" s="52">
        <v>1827.5058990299999</v>
      </c>
      <c r="E9" s="52">
        <v>1281.2369834130002</v>
      </c>
      <c r="F9" s="52">
        <v>1534.2024496659999</v>
      </c>
      <c r="G9" s="52">
        <v>92.526682499000003</v>
      </c>
      <c r="H9" s="52">
        <v>1242.5539175239999</v>
      </c>
      <c r="I9" s="52">
        <v>454.66679667900002</v>
      </c>
      <c r="J9" s="52">
        <v>101.09386430799999</v>
      </c>
      <c r="K9" s="52">
        <v>233.19064005799999</v>
      </c>
      <c r="L9" s="52">
        <v>586.14245133899999</v>
      </c>
      <c r="M9" s="52">
        <v>187.12846022900001</v>
      </c>
      <c r="N9" s="52">
        <f t="shared" si="0"/>
        <v>231.2185748869997</v>
      </c>
      <c r="O9" s="52">
        <v>8555.6297799519998</v>
      </c>
    </row>
    <row r="10" spans="2:15" ht="15" customHeight="1" x14ac:dyDescent="0.3">
      <c r="B10" s="39" t="s">
        <v>26</v>
      </c>
      <c r="C10" s="52">
        <v>724.53758858399999</v>
      </c>
      <c r="D10" s="52">
        <v>724.26365828999997</v>
      </c>
      <c r="E10" s="52">
        <v>1111.977985128</v>
      </c>
      <c r="F10" s="52">
        <v>1438.9184062699999</v>
      </c>
      <c r="G10" s="52">
        <v>103.762575193</v>
      </c>
      <c r="H10" s="52">
        <v>1123.906709887</v>
      </c>
      <c r="I10" s="52">
        <v>381.21897242</v>
      </c>
      <c r="J10" s="52">
        <v>97.786144596</v>
      </c>
      <c r="K10" s="52">
        <v>165.84189531799998</v>
      </c>
      <c r="L10" s="52">
        <v>644.38725173700004</v>
      </c>
      <c r="M10" s="52">
        <v>181.365184387</v>
      </c>
      <c r="N10" s="52">
        <f t="shared" si="0"/>
        <v>245.36083098900053</v>
      </c>
      <c r="O10" s="52">
        <v>6943.3272027989997</v>
      </c>
    </row>
    <row r="11" spans="2:15" ht="15" customHeight="1" thickBot="1" x14ac:dyDescent="0.3">
      <c r="B11" s="42" t="s">
        <v>27</v>
      </c>
      <c r="C11" s="53">
        <f>C8+C9+C10</f>
        <v>2177.9551401600002</v>
      </c>
      <c r="D11" s="53">
        <f t="shared" ref="D11:O11" si="2">D8+D9+D10</f>
        <v>2928.2607309299997</v>
      </c>
      <c r="E11" s="53">
        <f t="shared" si="2"/>
        <v>3469.8453836100002</v>
      </c>
      <c r="F11" s="53">
        <f t="shared" si="2"/>
        <v>4783.0682974020001</v>
      </c>
      <c r="G11" s="53">
        <f t="shared" si="2"/>
        <v>283.85026706899998</v>
      </c>
      <c r="H11" s="53">
        <f t="shared" si="2"/>
        <v>3353.510668807</v>
      </c>
      <c r="I11" s="53">
        <f t="shared" si="2"/>
        <v>1231.523283045</v>
      </c>
      <c r="J11" s="53">
        <f t="shared" si="2"/>
        <v>295.03515395699998</v>
      </c>
      <c r="K11" s="53">
        <f t="shared" si="2"/>
        <v>625.60251278899989</v>
      </c>
      <c r="L11" s="53">
        <f t="shared" si="2"/>
        <v>1958.2565860700001</v>
      </c>
      <c r="M11" s="53">
        <f t="shared" si="2"/>
        <v>560.24401717399996</v>
      </c>
      <c r="N11" s="53">
        <f t="shared" si="0"/>
        <v>703.9484587209954</v>
      </c>
      <c r="O11" s="53">
        <f t="shared" si="2"/>
        <v>22371.100499733999</v>
      </c>
    </row>
    <row r="12" spans="2:15" ht="15" customHeight="1" x14ac:dyDescent="0.3">
      <c r="B12" s="39" t="s">
        <v>28</v>
      </c>
      <c r="C12" s="52">
        <v>665.09247258899995</v>
      </c>
      <c r="D12" s="52">
        <v>645.18545094000001</v>
      </c>
      <c r="E12" s="52">
        <v>1024.254375512</v>
      </c>
      <c r="F12" s="52">
        <v>1506.8539729909999</v>
      </c>
      <c r="G12" s="52">
        <v>94.774236830999996</v>
      </c>
      <c r="H12" s="52">
        <v>1062.5100311020001</v>
      </c>
      <c r="I12" s="52">
        <v>382.647725025</v>
      </c>
      <c r="J12" s="52">
        <v>110.763609782</v>
      </c>
      <c r="K12" s="52">
        <v>187.98206748800001</v>
      </c>
      <c r="L12" s="52">
        <v>574.22474091499998</v>
      </c>
      <c r="M12" s="52">
        <v>177.34433026400001</v>
      </c>
      <c r="N12" s="52">
        <f t="shared" si="0"/>
        <v>246.0251043369999</v>
      </c>
      <c r="O12" s="52">
        <v>6677.6581177759999</v>
      </c>
    </row>
    <row r="13" spans="2:15" ht="15" customHeight="1" x14ac:dyDescent="0.3">
      <c r="B13" s="39" t="s">
        <v>29</v>
      </c>
      <c r="C13" s="52">
        <v>730.97553192600003</v>
      </c>
      <c r="D13" s="52">
        <v>381.62174451999999</v>
      </c>
      <c r="E13" s="52">
        <v>1241.3032095139999</v>
      </c>
      <c r="F13" s="52">
        <v>1545.1868318489999</v>
      </c>
      <c r="G13" s="52">
        <v>100.62086887000001</v>
      </c>
      <c r="H13" s="52">
        <v>1130.1060593350001</v>
      </c>
      <c r="I13" s="52">
        <v>407.55403029900003</v>
      </c>
      <c r="J13" s="52">
        <v>99.727778930999989</v>
      </c>
      <c r="K13" s="52">
        <v>238.41179718500001</v>
      </c>
      <c r="L13" s="52">
        <v>598.07062695900004</v>
      </c>
      <c r="M13" s="52">
        <v>219.38177335299997</v>
      </c>
      <c r="N13" s="52">
        <f t="shared" si="0"/>
        <v>246.68809583699931</v>
      </c>
      <c r="O13" s="52">
        <v>6939.648348578</v>
      </c>
    </row>
    <row r="14" spans="2:15" ht="15" customHeight="1" x14ac:dyDescent="0.3">
      <c r="B14" s="39" t="s">
        <v>30</v>
      </c>
      <c r="C14" s="52">
        <v>796.58795549800004</v>
      </c>
      <c r="D14" s="52">
        <v>743.38847585999997</v>
      </c>
      <c r="E14" s="52">
        <v>1195.816951298</v>
      </c>
      <c r="F14" s="52">
        <v>1302.7502939139999</v>
      </c>
      <c r="G14" s="52">
        <v>117.053498246</v>
      </c>
      <c r="H14" s="52">
        <v>1449.7031386640001</v>
      </c>
      <c r="I14" s="52">
        <v>410.15105675400002</v>
      </c>
      <c r="J14" s="52">
        <v>97.981424758000003</v>
      </c>
      <c r="K14" s="52">
        <v>219.64374175099999</v>
      </c>
      <c r="L14" s="52">
        <v>460.68797412399999</v>
      </c>
      <c r="M14" s="52">
        <v>191.34486297200002</v>
      </c>
      <c r="N14" s="52">
        <f t="shared" si="0"/>
        <v>293.29136277500129</v>
      </c>
      <c r="O14" s="52">
        <v>7278.4007366140004</v>
      </c>
    </row>
    <row r="15" spans="2:15" ht="15" customHeight="1" thickBot="1" x14ac:dyDescent="0.3">
      <c r="B15" s="42" t="s">
        <v>31</v>
      </c>
      <c r="C15" s="53">
        <f>C14+C13+C12</f>
        <v>2192.6559600129999</v>
      </c>
      <c r="D15" s="53">
        <f t="shared" ref="D15:O15" si="3">D14+D13+D12</f>
        <v>1770.19567132</v>
      </c>
      <c r="E15" s="53">
        <f t="shared" si="3"/>
        <v>3461.374536324</v>
      </c>
      <c r="F15" s="53">
        <f t="shared" si="3"/>
        <v>4354.7910987539999</v>
      </c>
      <c r="G15" s="53">
        <f t="shared" si="3"/>
        <v>312.44860394700004</v>
      </c>
      <c r="H15" s="53">
        <f t="shared" si="3"/>
        <v>3642.3192291010005</v>
      </c>
      <c r="I15" s="53">
        <f t="shared" si="3"/>
        <v>1200.3528120780002</v>
      </c>
      <c r="J15" s="53">
        <f t="shared" si="3"/>
        <v>308.47281347099999</v>
      </c>
      <c r="K15" s="53">
        <f t="shared" si="3"/>
        <v>646.03760642400005</v>
      </c>
      <c r="L15" s="53">
        <f t="shared" si="3"/>
        <v>1632.983341998</v>
      </c>
      <c r="M15" s="53">
        <f t="shared" si="3"/>
        <v>588.07096658899991</v>
      </c>
      <c r="N15" s="53">
        <f t="shared" si="0"/>
        <v>786.00456294900141</v>
      </c>
      <c r="O15" s="53">
        <f t="shared" si="3"/>
        <v>20895.707202967998</v>
      </c>
    </row>
    <row r="16" spans="2:15" ht="15" customHeight="1" x14ac:dyDescent="0.3">
      <c r="B16" s="39" t="s">
        <v>32</v>
      </c>
      <c r="C16" s="52">
        <v>926.15221740900006</v>
      </c>
      <c r="D16" s="52">
        <v>681.77115107000009</v>
      </c>
      <c r="E16" s="52">
        <v>1228.9879325710001</v>
      </c>
      <c r="F16" s="52">
        <v>1358.3149423970001</v>
      </c>
      <c r="G16" s="52">
        <v>119.34408060600001</v>
      </c>
      <c r="H16" s="52">
        <v>1610.396390402</v>
      </c>
      <c r="I16" s="52">
        <v>430.10030794400001</v>
      </c>
      <c r="J16" s="52">
        <v>97.218124966999994</v>
      </c>
      <c r="K16" s="52">
        <v>260.48730971000003</v>
      </c>
      <c r="L16" s="52">
        <v>656.03046194199999</v>
      </c>
      <c r="M16" s="52">
        <v>210.14742192199998</v>
      </c>
      <c r="N16" s="52">
        <f t="shared" si="0"/>
        <v>299.00623723399895</v>
      </c>
      <c r="O16" s="52">
        <v>7877.9565781739993</v>
      </c>
    </row>
    <row r="17" spans="2:15" ht="15" customHeight="1" x14ac:dyDescent="0.3">
      <c r="B17" s="39" t="s">
        <v>33</v>
      </c>
      <c r="C17" s="52">
        <v>887.83633080599998</v>
      </c>
      <c r="D17" s="52">
        <v>733.69350560999999</v>
      </c>
      <c r="E17" s="52">
        <v>1342.805034061</v>
      </c>
      <c r="F17" s="52">
        <v>1464.427694299</v>
      </c>
      <c r="G17" s="52">
        <v>112.34192330400001</v>
      </c>
      <c r="H17" s="52">
        <v>1342.6550550239999</v>
      </c>
      <c r="I17" s="52">
        <v>408.81862989299998</v>
      </c>
      <c r="J17" s="52">
        <v>90.742585355000003</v>
      </c>
      <c r="K17" s="52">
        <v>228.92039514199999</v>
      </c>
      <c r="L17" s="52">
        <v>456.46372675800001</v>
      </c>
      <c r="M17" s="52">
        <v>220.56141498100001</v>
      </c>
      <c r="N17" s="52">
        <f t="shared" si="0"/>
        <v>284.96170958599942</v>
      </c>
      <c r="O17" s="52">
        <v>7574.2280048190005</v>
      </c>
    </row>
    <row r="18" spans="2:15" ht="15" customHeight="1" x14ac:dyDescent="0.3">
      <c r="B18" s="39" t="s">
        <v>34</v>
      </c>
      <c r="C18" s="52">
        <v>677.75325108599998</v>
      </c>
      <c r="D18" s="52">
        <v>657.34832959000005</v>
      </c>
      <c r="E18" s="52">
        <v>1126.294590968</v>
      </c>
      <c r="F18" s="52">
        <v>1169.282600818</v>
      </c>
      <c r="G18" s="52">
        <v>91.770176513999999</v>
      </c>
      <c r="H18" s="52">
        <v>1311.3733834560001</v>
      </c>
      <c r="I18" s="52">
        <v>334.86052709399996</v>
      </c>
      <c r="J18" s="52">
        <v>87.546973913000002</v>
      </c>
      <c r="K18" s="52">
        <v>201.388022132</v>
      </c>
      <c r="L18" s="52">
        <v>574.51080441800002</v>
      </c>
      <c r="M18" s="52">
        <v>171.483733973</v>
      </c>
      <c r="N18" s="52">
        <f t="shared" si="0"/>
        <v>181.14507043700087</v>
      </c>
      <c r="O18" s="52">
        <v>6584.7574643990001</v>
      </c>
    </row>
    <row r="19" spans="2:15" ht="15" customHeight="1" thickBot="1" x14ac:dyDescent="0.3">
      <c r="B19" s="42" t="s">
        <v>35</v>
      </c>
      <c r="C19" s="53">
        <f>C16+C17+C18</f>
        <v>2491.7417993009999</v>
      </c>
      <c r="D19" s="53">
        <f t="shared" ref="D19:O19" si="4">D16+D17+D18</f>
        <v>2072.8129862700002</v>
      </c>
      <c r="E19" s="53">
        <f t="shared" si="4"/>
        <v>3698.0875575999999</v>
      </c>
      <c r="F19" s="53">
        <f t="shared" si="4"/>
        <v>3992.0252375139999</v>
      </c>
      <c r="G19" s="53">
        <f t="shared" si="4"/>
        <v>323.45618042400002</v>
      </c>
      <c r="H19" s="53">
        <f t="shared" si="4"/>
        <v>4264.4248288819999</v>
      </c>
      <c r="I19" s="53">
        <f t="shared" si="4"/>
        <v>1173.7794649309999</v>
      </c>
      <c r="J19" s="53">
        <f t="shared" si="4"/>
        <v>275.507684235</v>
      </c>
      <c r="K19" s="53">
        <f t="shared" si="4"/>
        <v>690.79572698400011</v>
      </c>
      <c r="L19" s="53">
        <f t="shared" si="4"/>
        <v>1687.0049931180001</v>
      </c>
      <c r="M19" s="53">
        <f t="shared" si="4"/>
        <v>602.19257087599999</v>
      </c>
      <c r="N19" s="53">
        <f t="shared" si="0"/>
        <v>765.11301725700105</v>
      </c>
      <c r="O19" s="53">
        <f t="shared" si="4"/>
        <v>22036.942047392</v>
      </c>
    </row>
    <row r="20" spans="2:15" ht="15" customHeight="1" thickBot="1" x14ac:dyDescent="0.3">
      <c r="B20" s="42" t="s">
        <v>36</v>
      </c>
      <c r="C20" s="53">
        <f>C7+C11+C15+C19</f>
        <v>9135.9224626350006</v>
      </c>
      <c r="D20" s="53">
        <f t="shared" ref="D20:O20" si="5">D7+D11+D15+D19</f>
        <v>9667.03267796</v>
      </c>
      <c r="E20" s="53">
        <f t="shared" si="5"/>
        <v>14242.513144021001</v>
      </c>
      <c r="F20" s="53">
        <f t="shared" si="5"/>
        <v>16941.801858275001</v>
      </c>
      <c r="G20" s="53">
        <f t="shared" si="5"/>
        <v>1156.4844669060001</v>
      </c>
      <c r="H20" s="53">
        <f t="shared" si="5"/>
        <v>14878.813916793</v>
      </c>
      <c r="I20" s="53">
        <f t="shared" si="5"/>
        <v>4791.7127653360003</v>
      </c>
      <c r="J20" s="53">
        <f t="shared" si="5"/>
        <v>1110.1425303660001</v>
      </c>
      <c r="K20" s="53">
        <f t="shared" si="5"/>
        <v>2570.7811888619999</v>
      </c>
      <c r="L20" s="53">
        <f t="shared" si="5"/>
        <v>7412.6284162339998</v>
      </c>
      <c r="M20" s="53">
        <f t="shared" si="5"/>
        <v>2269.3006046569999</v>
      </c>
      <c r="N20" s="53">
        <f t="shared" si="0"/>
        <v>3005.2818292769953</v>
      </c>
      <c r="O20" s="53">
        <f t="shared" si="5"/>
        <v>87182.415861321992</v>
      </c>
    </row>
    <row r="21" spans="2:15" ht="15" customHeight="1" x14ac:dyDescent="0.3">
      <c r="B21" s="39" t="s">
        <v>37</v>
      </c>
      <c r="C21" s="52">
        <v>786.92801123000004</v>
      </c>
      <c r="D21" s="52">
        <v>502.12488432999999</v>
      </c>
      <c r="E21" s="52">
        <v>1278.4516498139999</v>
      </c>
      <c r="F21" s="52">
        <v>1593.0736163020001</v>
      </c>
      <c r="G21" s="52">
        <v>61.829244037000002</v>
      </c>
      <c r="H21" s="52">
        <v>1177.4527729400002</v>
      </c>
      <c r="I21" s="52">
        <v>266.931739467</v>
      </c>
      <c r="J21" s="52">
        <v>74.630730702999998</v>
      </c>
      <c r="K21" s="52">
        <v>160.73700509099999</v>
      </c>
      <c r="L21" s="52">
        <v>515.70945068000003</v>
      </c>
      <c r="M21" s="52">
        <v>133.88976448400001</v>
      </c>
      <c r="N21" s="52">
        <f t="shared" si="0"/>
        <v>190.09050710999963</v>
      </c>
      <c r="O21" s="52">
        <v>6741.849376188</v>
      </c>
    </row>
    <row r="22" spans="2:15" ht="15" customHeight="1" x14ac:dyDescent="0.3">
      <c r="B22" s="39" t="s">
        <v>22</v>
      </c>
      <c r="C22" s="52">
        <v>788.18536435099998</v>
      </c>
      <c r="D22" s="52">
        <v>4725.3699529200003</v>
      </c>
      <c r="E22" s="52">
        <v>1061.063167542</v>
      </c>
      <c r="F22" s="52">
        <v>1045.0453828239999</v>
      </c>
      <c r="G22" s="52">
        <v>60.590131394000004</v>
      </c>
      <c r="H22" s="52">
        <v>1002.1595455390001</v>
      </c>
      <c r="I22" s="52">
        <v>315.73093860799997</v>
      </c>
      <c r="J22" s="52">
        <v>75.427963601999991</v>
      </c>
      <c r="K22" s="52">
        <v>215.97495726599999</v>
      </c>
      <c r="L22" s="52">
        <v>423.480088427</v>
      </c>
      <c r="M22" s="52">
        <v>166.73603756099999</v>
      </c>
      <c r="N22" s="52">
        <f t="shared" si="0"/>
        <v>197.27573914299683</v>
      </c>
      <c r="O22" s="52">
        <v>10077.039269176999</v>
      </c>
    </row>
    <row r="23" spans="2:15" ht="15" customHeight="1" x14ac:dyDescent="0.3">
      <c r="B23" s="39" t="s">
        <v>23</v>
      </c>
      <c r="C23" s="52">
        <v>471.57081708999999</v>
      </c>
      <c r="D23" s="52">
        <v>1468.6371068599999</v>
      </c>
      <c r="E23" s="52">
        <v>662.09522469599995</v>
      </c>
      <c r="F23" s="52">
        <v>826.168123928</v>
      </c>
      <c r="G23" s="52">
        <v>46.937303632999999</v>
      </c>
      <c r="H23" s="52">
        <v>917.02835736899999</v>
      </c>
      <c r="I23" s="52">
        <v>177.74561229699998</v>
      </c>
      <c r="J23" s="52">
        <v>47.341911651000004</v>
      </c>
      <c r="K23" s="52">
        <v>130.53631457899999</v>
      </c>
      <c r="L23" s="52">
        <v>369.69575104699999</v>
      </c>
      <c r="M23" s="52">
        <v>111.34993387899999</v>
      </c>
      <c r="N23" s="52">
        <f t="shared" si="0"/>
        <v>119.86293955600013</v>
      </c>
      <c r="O23" s="52">
        <v>5348.9693965850001</v>
      </c>
    </row>
    <row r="24" spans="2:15" ht="15" customHeight="1" thickBot="1" x14ac:dyDescent="0.3">
      <c r="B24" s="42" t="s">
        <v>24</v>
      </c>
      <c r="C24" s="53">
        <f>C21+C22+C23</f>
        <v>2046.6841926710001</v>
      </c>
      <c r="D24" s="53">
        <f t="shared" ref="D24:O24" si="6">D21+D22+D23</f>
        <v>6696.1319441100004</v>
      </c>
      <c r="E24" s="53">
        <f t="shared" si="6"/>
        <v>3001.6100420520002</v>
      </c>
      <c r="F24" s="53">
        <f t="shared" si="6"/>
        <v>3464.2871230539999</v>
      </c>
      <c r="G24" s="53">
        <f t="shared" si="6"/>
        <v>169.35667906399999</v>
      </c>
      <c r="H24" s="53">
        <f t="shared" si="6"/>
        <v>3096.6406758480002</v>
      </c>
      <c r="I24" s="53">
        <f t="shared" si="6"/>
        <v>760.40829037200001</v>
      </c>
      <c r="J24" s="53">
        <f t="shared" si="6"/>
        <v>197.40060595599999</v>
      </c>
      <c r="K24" s="53">
        <f t="shared" si="6"/>
        <v>507.24827693599991</v>
      </c>
      <c r="L24" s="53">
        <f t="shared" si="6"/>
        <v>1308.8852901539999</v>
      </c>
      <c r="M24" s="53">
        <f t="shared" si="6"/>
        <v>411.97573592399999</v>
      </c>
      <c r="N24" s="53">
        <f t="shared" si="0"/>
        <v>507.22918580899568</v>
      </c>
      <c r="O24" s="53">
        <f t="shared" si="6"/>
        <v>22167.858041949999</v>
      </c>
    </row>
    <row r="25" spans="2:15" ht="15" customHeight="1" x14ac:dyDescent="0.3">
      <c r="B25" s="39" t="s">
        <v>25</v>
      </c>
      <c r="C25" s="52">
        <v>734.30886288900001</v>
      </c>
      <c r="D25" s="52">
        <v>985.5749933300001</v>
      </c>
      <c r="E25" s="52">
        <v>932.24384008599998</v>
      </c>
      <c r="F25" s="52">
        <v>1897.955144451</v>
      </c>
      <c r="G25" s="52">
        <v>79.902347918999993</v>
      </c>
      <c r="H25" s="52">
        <v>1447.265387875</v>
      </c>
      <c r="I25" s="52">
        <v>316.90125198400006</v>
      </c>
      <c r="J25" s="52">
        <v>76.014227587999997</v>
      </c>
      <c r="K25" s="52">
        <v>220.46016037300001</v>
      </c>
      <c r="L25" s="52">
        <v>1365.134574404</v>
      </c>
      <c r="M25" s="52">
        <v>156.52795967399999</v>
      </c>
      <c r="N25" s="52">
        <f t="shared" si="0"/>
        <v>210.96456015400145</v>
      </c>
      <c r="O25" s="52">
        <v>8423.253310727001</v>
      </c>
    </row>
    <row r="26" spans="2:15" ht="15" customHeight="1" x14ac:dyDescent="0.3">
      <c r="B26" s="39" t="s">
        <v>1</v>
      </c>
      <c r="C26" s="52">
        <v>737.73180739300005</v>
      </c>
      <c r="D26" s="52">
        <v>1679.92450882</v>
      </c>
      <c r="E26" s="52">
        <v>1120.3174557320001</v>
      </c>
      <c r="F26" s="52">
        <v>1977.0067864100001</v>
      </c>
      <c r="G26" s="52">
        <v>65.311919414000002</v>
      </c>
      <c r="H26" s="52">
        <v>1315.8212917780002</v>
      </c>
      <c r="I26" s="52">
        <v>323.51459451400001</v>
      </c>
      <c r="J26" s="52">
        <v>89.43614041699999</v>
      </c>
      <c r="K26" s="52">
        <v>192.759886266</v>
      </c>
      <c r="L26" s="52">
        <v>472.374067422</v>
      </c>
      <c r="M26" s="52">
        <v>174.68564183399999</v>
      </c>
      <c r="N26" s="52">
        <f t="shared" si="0"/>
        <v>212.68086683699948</v>
      </c>
      <c r="O26" s="52">
        <v>8361.5649668370006</v>
      </c>
    </row>
    <row r="27" spans="2:15" ht="15" customHeight="1" x14ac:dyDescent="0.3">
      <c r="B27" s="39" t="s">
        <v>26</v>
      </c>
      <c r="C27" s="52">
        <v>779.036817649</v>
      </c>
      <c r="D27" s="52">
        <v>1081.8055817100001</v>
      </c>
      <c r="E27" s="52">
        <v>1119.4224226470001</v>
      </c>
      <c r="F27" s="52">
        <v>1563.939864918</v>
      </c>
      <c r="G27" s="52">
        <v>77.52666220399999</v>
      </c>
      <c r="H27" s="52">
        <v>1531.8863782409999</v>
      </c>
      <c r="I27" s="52">
        <v>382.81777204500003</v>
      </c>
      <c r="J27" s="52">
        <v>104.94536913500001</v>
      </c>
      <c r="K27" s="52">
        <v>160.07580381700001</v>
      </c>
      <c r="L27" s="52">
        <v>456.13779497899998</v>
      </c>
      <c r="M27" s="52">
        <v>172.750072117</v>
      </c>
      <c r="N27" s="52">
        <f t="shared" si="0"/>
        <v>202.11096285799977</v>
      </c>
      <c r="O27" s="52">
        <v>7632.4555023200001</v>
      </c>
    </row>
    <row r="28" spans="2:15" ht="15" customHeight="1" thickBot="1" x14ac:dyDescent="0.3">
      <c r="B28" s="42" t="s">
        <v>27</v>
      </c>
      <c r="C28" s="53">
        <f>C25+C26+C27</f>
        <v>2251.0774879310002</v>
      </c>
      <c r="D28" s="53">
        <f t="shared" ref="D28:O28" si="7">D25+D26+D27</f>
        <v>3747.3050838600002</v>
      </c>
      <c r="E28" s="53">
        <f t="shared" si="7"/>
        <v>3171.983718465</v>
      </c>
      <c r="F28" s="53">
        <f t="shared" si="7"/>
        <v>5438.9017957790002</v>
      </c>
      <c r="G28" s="53">
        <f t="shared" si="7"/>
        <v>222.740929537</v>
      </c>
      <c r="H28" s="53">
        <f t="shared" si="7"/>
        <v>4294.9730578939998</v>
      </c>
      <c r="I28" s="53">
        <f t="shared" si="7"/>
        <v>1023.2336185430001</v>
      </c>
      <c r="J28" s="53">
        <f t="shared" si="7"/>
        <v>270.39573713999999</v>
      </c>
      <c r="K28" s="53">
        <f t="shared" si="7"/>
        <v>573.29585045599993</v>
      </c>
      <c r="L28" s="53">
        <f t="shared" si="7"/>
        <v>2293.6464368050001</v>
      </c>
      <c r="M28" s="53">
        <f t="shared" si="7"/>
        <v>503.96367362500001</v>
      </c>
      <c r="N28" s="53">
        <f t="shared" si="0"/>
        <v>625.7563898490007</v>
      </c>
      <c r="O28" s="53">
        <f t="shared" si="7"/>
        <v>24417.273779884003</v>
      </c>
    </row>
    <row r="29" spans="2:15" ht="15" customHeight="1" x14ac:dyDescent="0.3">
      <c r="B29" s="39" t="s">
        <v>28</v>
      </c>
      <c r="C29" s="52">
        <v>826.10775266899998</v>
      </c>
      <c r="D29" s="52">
        <v>548.87646209000002</v>
      </c>
      <c r="E29" s="52">
        <v>1139.925748958</v>
      </c>
      <c r="F29" s="52">
        <v>1677.5319275680001</v>
      </c>
      <c r="G29" s="52">
        <v>75.067617881000004</v>
      </c>
      <c r="H29" s="52">
        <v>1414.963676033</v>
      </c>
      <c r="I29" s="52">
        <v>387.428219496</v>
      </c>
      <c r="J29" s="52">
        <v>98.600259637999997</v>
      </c>
      <c r="K29" s="52">
        <v>204.68307926100002</v>
      </c>
      <c r="L29" s="52">
        <v>476.54880223200001</v>
      </c>
      <c r="M29" s="52">
        <v>187.924320147</v>
      </c>
      <c r="N29" s="52">
        <f t="shared" si="0"/>
        <v>211.49443375900137</v>
      </c>
      <c r="O29" s="52">
        <v>7249.1522997320008</v>
      </c>
    </row>
    <row r="30" spans="2:15" ht="15" customHeight="1" x14ac:dyDescent="0.3">
      <c r="B30" s="39" t="s">
        <v>29</v>
      </c>
      <c r="C30" s="52">
        <v>854.08972752099999</v>
      </c>
      <c r="D30" s="52">
        <v>1442.8943323599999</v>
      </c>
      <c r="E30" s="52">
        <v>1212.496017683</v>
      </c>
      <c r="F30" s="52">
        <v>1803.5867011930002</v>
      </c>
      <c r="G30" s="52">
        <v>88.40979882500001</v>
      </c>
      <c r="H30" s="52">
        <v>1211.7920133280002</v>
      </c>
      <c r="I30" s="52">
        <v>317.90194729799998</v>
      </c>
      <c r="J30" s="52">
        <v>99.291175793999997</v>
      </c>
      <c r="K30" s="52">
        <v>212.22097909999999</v>
      </c>
      <c r="L30" s="52">
        <v>554.76778457399996</v>
      </c>
      <c r="M30" s="52">
        <v>207.41209137799999</v>
      </c>
      <c r="N30" s="52">
        <f t="shared" si="0"/>
        <v>209.59075702700102</v>
      </c>
      <c r="O30" s="52">
        <v>8214.4533260810003</v>
      </c>
    </row>
    <row r="31" spans="2:15" ht="15" customHeight="1" thickBot="1" x14ac:dyDescent="0.3">
      <c r="B31" s="42" t="s">
        <v>38</v>
      </c>
      <c r="C31" s="53">
        <f>C30-C29</f>
        <v>27.981974852000008</v>
      </c>
      <c r="D31" s="53">
        <f t="shared" ref="D31:O31" si="8">D30-D29</f>
        <v>894.01787026999989</v>
      </c>
      <c r="E31" s="53">
        <f t="shared" si="8"/>
        <v>72.570268725000005</v>
      </c>
      <c r="F31" s="53">
        <f t="shared" si="8"/>
        <v>126.05477362500005</v>
      </c>
      <c r="G31" s="53">
        <f t="shared" si="8"/>
        <v>13.342180944000006</v>
      </c>
      <c r="H31" s="53">
        <f t="shared" si="8"/>
        <v>-203.17166270499979</v>
      </c>
      <c r="I31" s="53">
        <f t="shared" si="8"/>
        <v>-69.526272198000015</v>
      </c>
      <c r="J31" s="53">
        <f t="shared" si="8"/>
        <v>0.69091615600000011</v>
      </c>
      <c r="K31" s="53">
        <f t="shared" si="8"/>
        <v>7.5378998389999765</v>
      </c>
      <c r="L31" s="53">
        <f t="shared" si="8"/>
        <v>78.218982341999947</v>
      </c>
      <c r="M31" s="53">
        <f t="shared" si="8"/>
        <v>19.487771230999982</v>
      </c>
      <c r="N31" s="53">
        <f t="shared" si="8"/>
        <v>-1.9036767320003491</v>
      </c>
      <c r="O31" s="53">
        <f t="shared" si="8"/>
        <v>965.30102634899959</v>
      </c>
    </row>
    <row r="32" spans="2:15" ht="15" customHeight="1" thickBot="1" x14ac:dyDescent="0.3">
      <c r="B32" s="42" t="s">
        <v>39</v>
      </c>
      <c r="C32" s="53">
        <f>C31/C29*100</f>
        <v>3.3872064221156948</v>
      </c>
      <c r="D32" s="53">
        <f t="shared" ref="D32:O32" si="9">D31/D29*100</f>
        <v>162.88143726655318</v>
      </c>
      <c r="E32" s="53">
        <f t="shared" si="9"/>
        <v>6.3662276943332579</v>
      </c>
      <c r="F32" s="53">
        <f t="shared" si="9"/>
        <v>7.5142995226176001</v>
      </c>
      <c r="G32" s="53">
        <f t="shared" si="9"/>
        <v>17.773550461066357</v>
      </c>
      <c r="H32" s="53">
        <f t="shared" si="9"/>
        <v>-14.358789992023894</v>
      </c>
      <c r="I32" s="53">
        <f t="shared" si="9"/>
        <v>-17.945588033944915</v>
      </c>
      <c r="J32" s="53">
        <f t="shared" si="9"/>
        <v>0.70072447936407345</v>
      </c>
      <c r="K32" s="53">
        <f t="shared" si="9"/>
        <v>3.6827176267893074</v>
      </c>
      <c r="L32" s="53">
        <f t="shared" si="9"/>
        <v>16.413635282608542</v>
      </c>
      <c r="M32" s="53">
        <f t="shared" si="9"/>
        <v>10.370010233777121</v>
      </c>
      <c r="N32" s="53">
        <f t="shared" si="9"/>
        <v>-0.90010725018399085</v>
      </c>
      <c r="O32" s="53">
        <f t="shared" si="9"/>
        <v>13.316053883771852</v>
      </c>
    </row>
    <row r="33" spans="2:15" ht="15" customHeight="1" x14ac:dyDescent="0.3">
      <c r="B33" s="39" t="s">
        <v>54</v>
      </c>
      <c r="C33" s="52"/>
      <c r="D33" s="52"/>
      <c r="E33" s="52"/>
      <c r="F33" s="52"/>
      <c r="G33" s="52"/>
      <c r="H33" s="52"/>
      <c r="I33" s="52"/>
      <c r="J33" s="52"/>
      <c r="K33" s="52"/>
      <c r="L33" s="52"/>
      <c r="M33" s="52"/>
      <c r="N33" s="52"/>
      <c r="O33" s="52"/>
    </row>
    <row r="34" spans="2:15" ht="15" customHeight="1" x14ac:dyDescent="0.25">
      <c r="B34" s="123">
        <v>2025</v>
      </c>
      <c r="C34" s="124">
        <f>C20/$O20*100</f>
        <v>10.479088440457065</v>
      </c>
      <c r="D34" s="124">
        <f t="shared" ref="D34:O34" si="10">D20/$O20*100</f>
        <v>11.088282634123157</v>
      </c>
      <c r="E34" s="124">
        <f t="shared" si="10"/>
        <v>16.336451569174301</v>
      </c>
      <c r="F34" s="124">
        <f t="shared" si="10"/>
        <v>19.432590495339944</v>
      </c>
      <c r="G34" s="124">
        <f t="shared" si="10"/>
        <v>1.3265111496171191</v>
      </c>
      <c r="H34" s="124">
        <f t="shared" si="10"/>
        <v>17.066301466640024</v>
      </c>
      <c r="I34" s="124">
        <f t="shared" si="10"/>
        <v>5.4961917698610341</v>
      </c>
      <c r="J34" s="124">
        <f t="shared" si="10"/>
        <v>1.273356008087531</v>
      </c>
      <c r="K34" s="124">
        <f t="shared" si="10"/>
        <v>2.9487381870115312</v>
      </c>
      <c r="L34" s="124">
        <f t="shared" si="10"/>
        <v>8.5024352020997078</v>
      </c>
      <c r="M34" s="124">
        <f t="shared" si="10"/>
        <v>2.6029338396250647</v>
      </c>
      <c r="N34" s="124">
        <f t="shared" si="10"/>
        <v>3.4471192379635265</v>
      </c>
      <c r="O34" s="124">
        <f t="shared" si="10"/>
        <v>100</v>
      </c>
    </row>
    <row r="35" spans="2:15" ht="15" customHeight="1" x14ac:dyDescent="0.25">
      <c r="B35" s="125" t="s">
        <v>55</v>
      </c>
      <c r="C35" s="124">
        <f>C29/$O29*100</f>
        <v>11.395922150780871</v>
      </c>
      <c r="D35" s="124">
        <f t="shared" ref="D35:O35" si="11">D29/$O29*100</f>
        <v>7.5715951244436104</v>
      </c>
      <c r="E35" s="124">
        <f t="shared" si="11"/>
        <v>15.724952405816369</v>
      </c>
      <c r="F35" s="124">
        <f t="shared" si="11"/>
        <v>23.141077166084894</v>
      </c>
      <c r="G35" s="124">
        <f t="shared" si="11"/>
        <v>1.0355364982989148</v>
      </c>
      <c r="H35" s="124">
        <f t="shared" si="11"/>
        <v>19.519022604688701</v>
      </c>
      <c r="I35" s="124">
        <f t="shared" si="11"/>
        <v>5.3444624071468754</v>
      </c>
      <c r="J35" s="124">
        <f t="shared" si="11"/>
        <v>1.360162617105523</v>
      </c>
      <c r="K35" s="124">
        <f t="shared" si="11"/>
        <v>2.8235450270311895</v>
      </c>
      <c r="L35" s="124">
        <f t="shared" si="11"/>
        <v>6.573855569976339</v>
      </c>
      <c r="M35" s="124">
        <f t="shared" si="11"/>
        <v>2.5923626981039911</v>
      </c>
      <c r="N35" s="124">
        <f t="shared" si="11"/>
        <v>2.9175057305227297</v>
      </c>
      <c r="O35" s="124">
        <f t="shared" si="11"/>
        <v>100</v>
      </c>
    </row>
    <row r="36" spans="2:15" ht="15" customHeight="1" thickBot="1" x14ac:dyDescent="0.3">
      <c r="B36" s="48" t="s">
        <v>56</v>
      </c>
      <c r="C36" s="122">
        <f>C30/$O30*100</f>
        <v>10.397401916074605</v>
      </c>
      <c r="D36" s="122">
        <f t="shared" ref="D36:O36" si="12">D30/$O30*100</f>
        <v>17.565311714399677</v>
      </c>
      <c r="E36" s="122">
        <f t="shared" si="12"/>
        <v>14.760519897694332</v>
      </c>
      <c r="F36" s="122">
        <f t="shared" si="12"/>
        <v>21.956259651102869</v>
      </c>
      <c r="G36" s="122">
        <f t="shared" si="12"/>
        <v>1.076271241864601</v>
      </c>
      <c r="H36" s="122">
        <f t="shared" si="12"/>
        <v>14.751949584770834</v>
      </c>
      <c r="I36" s="122">
        <f t="shared" si="12"/>
        <v>3.8700316950935369</v>
      </c>
      <c r="J36" s="122">
        <f t="shared" si="12"/>
        <v>1.2087374759163727</v>
      </c>
      <c r="K36" s="122">
        <f t="shared" si="12"/>
        <v>2.5835070293259261</v>
      </c>
      <c r="L36" s="122">
        <f t="shared" si="12"/>
        <v>6.7535569629765231</v>
      </c>
      <c r="M36" s="122">
        <f t="shared" si="12"/>
        <v>2.5249652429025775</v>
      </c>
      <c r="N36" s="122">
        <f t="shared" si="12"/>
        <v>2.5514875878781553</v>
      </c>
      <c r="O36" s="122">
        <f t="shared" si="12"/>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topLeftCell="A10" workbookViewId="0">
      <selection activeCell="A10" sqref="A1:A1048576"/>
    </sheetView>
  </sheetViews>
  <sheetFormatPr defaultRowHeight="14.5" x14ac:dyDescent="0.35"/>
  <cols>
    <col min="1" max="1" width="9.1796875" style="4"/>
    <col min="2" max="2" width="8.7265625" style="4" customWidth="1"/>
    <col min="3" max="13" width="8.7265625" customWidth="1"/>
    <col min="14" max="14" width="8.7265625" style="4" customWidth="1"/>
    <col min="15" max="15" width="8.7265625" customWidth="1"/>
  </cols>
  <sheetData>
    <row r="1" spans="2:15" x14ac:dyDescent="0.35">
      <c r="B1" s="12" t="s">
        <v>74</v>
      </c>
      <c r="C1" s="12"/>
      <c r="D1" s="12"/>
      <c r="E1" s="12"/>
      <c r="F1" s="12"/>
      <c r="G1" s="12"/>
      <c r="H1" s="12"/>
      <c r="I1" s="12"/>
      <c r="J1" s="12"/>
      <c r="K1" s="1"/>
      <c r="L1" s="1"/>
      <c r="M1" s="1"/>
      <c r="O1" s="1"/>
    </row>
    <row r="2" spans="2:15" x14ac:dyDescent="0.35">
      <c r="C2" s="1"/>
      <c r="D2" s="1"/>
      <c r="E2" s="1"/>
      <c r="F2" s="1"/>
      <c r="G2" s="1"/>
      <c r="H2" s="1"/>
      <c r="I2" s="1"/>
      <c r="J2" s="1"/>
      <c r="K2" s="1"/>
      <c r="L2" s="1"/>
      <c r="M2" s="1"/>
      <c r="O2" s="1"/>
    </row>
    <row r="3" spans="2:15" x14ac:dyDescent="0.35">
      <c r="C3" s="1"/>
      <c r="D3" s="1"/>
      <c r="E3" s="1"/>
      <c r="F3" s="1"/>
      <c r="G3" s="1"/>
      <c r="H3" s="1"/>
      <c r="I3" s="1"/>
      <c r="J3" s="1"/>
      <c r="K3" s="1"/>
      <c r="L3" s="1"/>
      <c r="M3" s="1"/>
      <c r="O3" s="1"/>
    </row>
    <row r="4" spans="2:15" s="4" customFormat="1" ht="41.25" customHeight="1" thickBot="1" x14ac:dyDescent="0.4">
      <c r="B4" s="40" t="s">
        <v>2</v>
      </c>
      <c r="C4" s="118" t="s">
        <v>11</v>
      </c>
      <c r="D4" s="118" t="s">
        <v>57</v>
      </c>
      <c r="E4" s="118" t="s">
        <v>49</v>
      </c>
      <c r="F4" s="118" t="s">
        <v>12</v>
      </c>
      <c r="G4" s="118" t="s">
        <v>58</v>
      </c>
      <c r="H4" s="118" t="s">
        <v>7</v>
      </c>
      <c r="I4" s="118" t="s">
        <v>13</v>
      </c>
      <c r="J4" s="118" t="s">
        <v>14</v>
      </c>
      <c r="K4" s="118" t="s">
        <v>59</v>
      </c>
      <c r="L4" s="118" t="s">
        <v>60</v>
      </c>
      <c r="M4" s="118" t="s">
        <v>9</v>
      </c>
      <c r="N4" s="118" t="s">
        <v>52</v>
      </c>
      <c r="O4" s="118" t="s">
        <v>53</v>
      </c>
    </row>
    <row r="5" spans="2:15" ht="15" customHeight="1" x14ac:dyDescent="0.35">
      <c r="B5" s="39" t="s">
        <v>21</v>
      </c>
      <c r="C5" s="52">
        <v>31.743026539999999</v>
      </c>
      <c r="D5" s="52">
        <v>995.11044261999996</v>
      </c>
      <c r="E5" s="52">
        <v>1554.3572222100001</v>
      </c>
      <c r="F5" s="52">
        <v>27.353618480000002</v>
      </c>
      <c r="G5" s="52">
        <v>4.4473404000000007</v>
      </c>
      <c r="H5" s="52">
        <v>210.71540833</v>
      </c>
      <c r="I5" s="52">
        <v>5.8434027300000002</v>
      </c>
      <c r="J5" s="52">
        <v>31.428305870000003</v>
      </c>
      <c r="K5" s="52">
        <v>146.79206105</v>
      </c>
      <c r="L5" s="52">
        <v>34.611383609999997</v>
      </c>
      <c r="M5" s="52">
        <v>56.87664599</v>
      </c>
      <c r="N5" s="52">
        <f>O5-SUM(C5:M5)</f>
        <v>88.814726460000202</v>
      </c>
      <c r="O5" s="52">
        <v>3188.0935842899999</v>
      </c>
    </row>
    <row r="6" spans="2:15" ht="15" customHeight="1" x14ac:dyDescent="0.35">
      <c r="B6" s="39" t="s">
        <v>22</v>
      </c>
      <c r="C6" s="52">
        <v>31.304549260000002</v>
      </c>
      <c r="D6" s="52">
        <v>907.85732726000003</v>
      </c>
      <c r="E6" s="52">
        <v>3914.4981223099999</v>
      </c>
      <c r="F6" s="52">
        <v>31.432777260000002</v>
      </c>
      <c r="G6" s="52">
        <v>15.005137769999999</v>
      </c>
      <c r="H6" s="52">
        <v>247.75907289</v>
      </c>
      <c r="I6" s="52">
        <v>5.8568562499999999</v>
      </c>
      <c r="J6" s="52">
        <v>32.707594550000003</v>
      </c>
      <c r="K6" s="52">
        <v>90.482066700000004</v>
      </c>
      <c r="L6" s="52">
        <v>29.640014170000001</v>
      </c>
      <c r="M6" s="52">
        <v>45.731562689999997</v>
      </c>
      <c r="N6" s="52">
        <f t="shared" ref="N6:N31" si="0">O6-SUM(C6:M6)</f>
        <v>143.48344766999799</v>
      </c>
      <c r="O6" s="52">
        <v>5495.7585287799993</v>
      </c>
    </row>
    <row r="7" spans="2:15" ht="15" customHeight="1" x14ac:dyDescent="0.35">
      <c r="B7" s="39" t="s">
        <v>23</v>
      </c>
      <c r="C7" s="52">
        <v>42.164876670000005</v>
      </c>
      <c r="D7" s="52">
        <v>995.51680431</v>
      </c>
      <c r="E7" s="52">
        <v>4274.6053178900002</v>
      </c>
      <c r="F7" s="52">
        <v>34.97001779</v>
      </c>
      <c r="G7" s="52">
        <v>23.15692997</v>
      </c>
      <c r="H7" s="52">
        <v>267.04306889999998</v>
      </c>
      <c r="I7" s="52">
        <v>17.330515649999999</v>
      </c>
      <c r="J7" s="52">
        <v>40.722780469999996</v>
      </c>
      <c r="K7" s="52">
        <v>88.198165829999994</v>
      </c>
      <c r="L7" s="52">
        <v>30.286940269999999</v>
      </c>
      <c r="M7" s="52">
        <v>71.849621599999992</v>
      </c>
      <c r="N7" s="52">
        <f t="shared" si="0"/>
        <v>116.69953870999962</v>
      </c>
      <c r="O7" s="52">
        <v>6002.5445780600003</v>
      </c>
    </row>
    <row r="8" spans="2:15" s="4" customFormat="1" ht="15" customHeight="1" thickBot="1" x14ac:dyDescent="0.4">
      <c r="B8" s="42" t="s">
        <v>24</v>
      </c>
      <c r="C8" s="53">
        <f>SUM(C5:C7)</f>
        <v>105.21245247000002</v>
      </c>
      <c r="D8" s="53">
        <f t="shared" ref="D8:O8" si="1">SUM(D5:D7)</f>
        <v>2898.4845741899999</v>
      </c>
      <c r="E8" s="53">
        <f t="shared" si="1"/>
        <v>9743.4606624099997</v>
      </c>
      <c r="F8" s="53">
        <f t="shared" si="1"/>
        <v>93.756413530000003</v>
      </c>
      <c r="G8" s="53">
        <f t="shared" si="1"/>
        <v>42.609408139999999</v>
      </c>
      <c r="H8" s="53">
        <f t="shared" si="1"/>
        <v>725.51755012000001</v>
      </c>
      <c r="I8" s="53">
        <f t="shared" si="1"/>
        <v>29.03077463</v>
      </c>
      <c r="J8" s="53">
        <f t="shared" si="1"/>
        <v>104.85868089000002</v>
      </c>
      <c r="K8" s="53">
        <f t="shared" si="1"/>
        <v>325.47229357999998</v>
      </c>
      <c r="L8" s="53">
        <f t="shared" si="1"/>
        <v>94.538338049999993</v>
      </c>
      <c r="M8" s="53">
        <f t="shared" si="1"/>
        <v>174.45783028</v>
      </c>
      <c r="N8" s="53">
        <f t="shared" si="1"/>
        <v>348.9977128399978</v>
      </c>
      <c r="O8" s="53">
        <f t="shared" si="1"/>
        <v>14686.396691129999</v>
      </c>
    </row>
    <row r="9" spans="2:15" ht="15" customHeight="1" x14ac:dyDescent="0.35">
      <c r="B9" s="39" t="s">
        <v>25</v>
      </c>
      <c r="C9" s="52">
        <v>34.567574039999997</v>
      </c>
      <c r="D9" s="52">
        <v>865.07012471000007</v>
      </c>
      <c r="E9" s="52">
        <v>7323.11323283</v>
      </c>
      <c r="F9" s="52">
        <v>29.300205289999997</v>
      </c>
      <c r="G9" s="52">
        <v>30.608194809999997</v>
      </c>
      <c r="H9" s="52">
        <v>232.17575169</v>
      </c>
      <c r="I9" s="52">
        <v>27.047433719999997</v>
      </c>
      <c r="J9" s="52">
        <v>30.45022372</v>
      </c>
      <c r="K9" s="52">
        <v>93.645969390000005</v>
      </c>
      <c r="L9" s="52">
        <v>44.686545659999993</v>
      </c>
      <c r="M9" s="52">
        <v>81.278189319999996</v>
      </c>
      <c r="N9" s="52">
        <f t="shared" si="0"/>
        <v>121.017137740002</v>
      </c>
      <c r="O9" s="52">
        <v>8912.9605829200009</v>
      </c>
    </row>
    <row r="10" spans="2:15" ht="15" customHeight="1" x14ac:dyDescent="0.35">
      <c r="B10" s="39" t="s">
        <v>1</v>
      </c>
      <c r="C10" s="52">
        <v>25.792643139999999</v>
      </c>
      <c r="D10" s="52">
        <v>1056.74022513</v>
      </c>
      <c r="E10" s="52">
        <v>5507.1622153500002</v>
      </c>
      <c r="F10" s="52">
        <v>30.184209289999998</v>
      </c>
      <c r="G10" s="52">
        <v>0</v>
      </c>
      <c r="H10" s="52">
        <v>250.51638825999999</v>
      </c>
      <c r="I10" s="52">
        <v>9.9718427899999984</v>
      </c>
      <c r="J10" s="52">
        <v>36.963047179999997</v>
      </c>
      <c r="K10" s="52">
        <v>94.665749629999993</v>
      </c>
      <c r="L10" s="52">
        <v>60.059479020000005</v>
      </c>
      <c r="M10" s="52">
        <v>54.495517169999999</v>
      </c>
      <c r="N10" s="52">
        <f t="shared" si="0"/>
        <v>176.24914768999861</v>
      </c>
      <c r="O10" s="52">
        <v>7302.8004646499994</v>
      </c>
    </row>
    <row r="11" spans="2:15" ht="15" customHeight="1" x14ac:dyDescent="0.35">
      <c r="B11" s="39" t="s">
        <v>26</v>
      </c>
      <c r="C11" s="52">
        <v>21.707735070000002</v>
      </c>
      <c r="D11" s="52">
        <v>1074.8712112000001</v>
      </c>
      <c r="E11" s="52">
        <v>5686.9689220399996</v>
      </c>
      <c r="F11" s="52">
        <v>36.785834380000004</v>
      </c>
      <c r="G11" s="52">
        <v>0</v>
      </c>
      <c r="H11" s="52">
        <v>257.10646187999998</v>
      </c>
      <c r="I11" s="52">
        <v>49.387112780000002</v>
      </c>
      <c r="J11" s="52">
        <v>38.121303399999995</v>
      </c>
      <c r="K11" s="52">
        <v>121.11052943999999</v>
      </c>
      <c r="L11" s="52">
        <v>42.55946926</v>
      </c>
      <c r="M11" s="52">
        <v>88.64280484999999</v>
      </c>
      <c r="N11" s="52">
        <f t="shared" si="0"/>
        <v>165.83380163999936</v>
      </c>
      <c r="O11" s="52">
        <v>7583.0951859399993</v>
      </c>
    </row>
    <row r="12" spans="2:15" s="4" customFormat="1" ht="15" customHeight="1" thickBot="1" x14ac:dyDescent="0.4">
      <c r="B12" s="42" t="s">
        <v>27</v>
      </c>
      <c r="C12" s="53">
        <f>C9+C10+C11</f>
        <v>82.06795224999999</v>
      </c>
      <c r="D12" s="53">
        <f t="shared" ref="D12:O12" si="2">D9+D10+D11</f>
        <v>2996.6815610399999</v>
      </c>
      <c r="E12" s="53">
        <f t="shared" si="2"/>
        <v>18517.24437022</v>
      </c>
      <c r="F12" s="53">
        <f t="shared" si="2"/>
        <v>96.270248960000004</v>
      </c>
      <c r="G12" s="53">
        <f t="shared" si="2"/>
        <v>30.608194809999997</v>
      </c>
      <c r="H12" s="53">
        <f t="shared" si="2"/>
        <v>739.79860182999994</v>
      </c>
      <c r="I12" s="53">
        <f t="shared" si="2"/>
        <v>86.406389289999993</v>
      </c>
      <c r="J12" s="53">
        <f t="shared" si="2"/>
        <v>105.5345743</v>
      </c>
      <c r="K12" s="53">
        <f t="shared" si="2"/>
        <v>309.42224845999999</v>
      </c>
      <c r="L12" s="53">
        <f t="shared" si="2"/>
        <v>147.30549394000002</v>
      </c>
      <c r="M12" s="53">
        <f t="shared" si="2"/>
        <v>224.41651134</v>
      </c>
      <c r="N12" s="53">
        <f t="shared" si="2"/>
        <v>463.10008706999997</v>
      </c>
      <c r="O12" s="53">
        <f t="shared" si="2"/>
        <v>23798.85623351</v>
      </c>
    </row>
    <row r="13" spans="2:15" ht="15" customHeight="1" x14ac:dyDescent="0.35">
      <c r="B13" s="39" t="s">
        <v>28</v>
      </c>
      <c r="C13" s="52">
        <v>22.179904870000001</v>
      </c>
      <c r="D13" s="52">
        <v>773.75679270000001</v>
      </c>
      <c r="E13" s="52">
        <v>5993.4350744100002</v>
      </c>
      <c r="F13" s="52">
        <v>32.033758069999998</v>
      </c>
      <c r="G13" s="52">
        <v>1.5720000000000001</v>
      </c>
      <c r="H13" s="52">
        <v>267.52669572000002</v>
      </c>
      <c r="I13" s="52">
        <v>14.706035609999999</v>
      </c>
      <c r="J13" s="52">
        <v>39.831279850000001</v>
      </c>
      <c r="K13" s="52">
        <v>124.92844601</v>
      </c>
      <c r="L13" s="52">
        <v>28.816237649999998</v>
      </c>
      <c r="M13" s="52">
        <v>59.041829799999995</v>
      </c>
      <c r="N13" s="52">
        <f t="shared" si="0"/>
        <v>155.2284132199984</v>
      </c>
      <c r="O13" s="52">
        <v>7513.0564679099998</v>
      </c>
    </row>
    <row r="14" spans="2:15" ht="15" customHeight="1" x14ac:dyDescent="0.35">
      <c r="B14" s="39" t="s">
        <v>29</v>
      </c>
      <c r="C14" s="52">
        <v>25.87396987</v>
      </c>
      <c r="D14" s="52">
        <v>865.73025276999999</v>
      </c>
      <c r="E14" s="52">
        <v>3682.9768293500001</v>
      </c>
      <c r="F14" s="52">
        <v>31.286482620000001</v>
      </c>
      <c r="G14" s="52">
        <v>0</v>
      </c>
      <c r="H14" s="52">
        <v>316.80614869999999</v>
      </c>
      <c r="I14" s="52">
        <v>50.352403819999999</v>
      </c>
      <c r="J14" s="52">
        <v>38.248932350000004</v>
      </c>
      <c r="K14" s="52">
        <v>160.95397047</v>
      </c>
      <c r="L14" s="52">
        <v>33.99666526</v>
      </c>
      <c r="M14" s="52">
        <v>68.962687279999997</v>
      </c>
      <c r="N14" s="52">
        <f t="shared" si="0"/>
        <v>211.70414825999978</v>
      </c>
      <c r="O14" s="52">
        <v>5486.8924907500004</v>
      </c>
    </row>
    <row r="15" spans="2:15" ht="15" customHeight="1" x14ac:dyDescent="0.35">
      <c r="B15" s="39" t="s">
        <v>30</v>
      </c>
      <c r="C15" s="52">
        <v>32.916389240000001</v>
      </c>
      <c r="D15" s="52">
        <v>797.81925260000003</v>
      </c>
      <c r="E15" s="52">
        <v>3583.39876323</v>
      </c>
      <c r="F15" s="52">
        <v>35.82969524</v>
      </c>
      <c r="G15" s="52">
        <v>0.42399999999999999</v>
      </c>
      <c r="H15" s="52">
        <v>295.98924391000003</v>
      </c>
      <c r="I15" s="52">
        <v>47.607447659999998</v>
      </c>
      <c r="J15" s="52">
        <v>57.340458140000003</v>
      </c>
      <c r="K15" s="52">
        <v>132.9575648</v>
      </c>
      <c r="L15" s="52">
        <v>28.230343140000002</v>
      </c>
      <c r="M15" s="52">
        <v>45.674596260000001</v>
      </c>
      <c r="N15" s="52">
        <f t="shared" si="0"/>
        <v>141.14548403000117</v>
      </c>
      <c r="O15" s="52">
        <v>5199.3332382500002</v>
      </c>
    </row>
    <row r="16" spans="2:15" s="4" customFormat="1" ht="15" customHeight="1" thickBot="1" x14ac:dyDescent="0.4">
      <c r="B16" s="42" t="s">
        <v>31</v>
      </c>
      <c r="C16" s="53">
        <f>C13+C14+C15</f>
        <v>80.970263979999999</v>
      </c>
      <c r="D16" s="53">
        <f t="shared" ref="D16:O16" si="3">D13+D14+D15</f>
        <v>2437.3062980699997</v>
      </c>
      <c r="E16" s="53">
        <f t="shared" si="3"/>
        <v>13259.810666989999</v>
      </c>
      <c r="F16" s="53">
        <f t="shared" si="3"/>
        <v>99.149935929999998</v>
      </c>
      <c r="G16" s="53">
        <f t="shared" si="3"/>
        <v>1.996</v>
      </c>
      <c r="H16" s="53">
        <f t="shared" si="3"/>
        <v>880.32208833000004</v>
      </c>
      <c r="I16" s="53">
        <f t="shared" si="3"/>
        <v>112.66588708999998</v>
      </c>
      <c r="J16" s="53">
        <f t="shared" si="3"/>
        <v>135.42067034000002</v>
      </c>
      <c r="K16" s="53">
        <f t="shared" si="3"/>
        <v>418.83998128000002</v>
      </c>
      <c r="L16" s="53">
        <f t="shared" si="3"/>
        <v>91.043246049999993</v>
      </c>
      <c r="M16" s="53">
        <f t="shared" si="3"/>
        <v>173.67911334000001</v>
      </c>
      <c r="N16" s="53">
        <f t="shared" si="3"/>
        <v>508.07804550999936</v>
      </c>
      <c r="O16" s="53">
        <f t="shared" si="3"/>
        <v>18199.28219691</v>
      </c>
    </row>
    <row r="17" spans="2:15" ht="15" customHeight="1" x14ac:dyDescent="0.35">
      <c r="B17" s="39" t="s">
        <v>32</v>
      </c>
      <c r="C17" s="52">
        <v>32.376524969999998</v>
      </c>
      <c r="D17" s="52">
        <v>930.40224215000001</v>
      </c>
      <c r="E17" s="52">
        <v>2394.0201717700002</v>
      </c>
      <c r="F17" s="52">
        <v>40.865943700000003</v>
      </c>
      <c r="G17" s="52">
        <v>0</v>
      </c>
      <c r="H17" s="52">
        <v>339.99369242</v>
      </c>
      <c r="I17" s="52">
        <v>64.071686369999995</v>
      </c>
      <c r="J17" s="52">
        <v>58.336990289999996</v>
      </c>
      <c r="K17" s="52">
        <v>89.826785270000002</v>
      </c>
      <c r="L17" s="52">
        <v>36.415553659999993</v>
      </c>
      <c r="M17" s="52">
        <v>100.60055437000001</v>
      </c>
      <c r="N17" s="52">
        <f t="shared" si="0"/>
        <v>258.81679945999986</v>
      </c>
      <c r="O17" s="52">
        <v>4345.72694443</v>
      </c>
    </row>
    <row r="18" spans="2:15" ht="15" customHeight="1" x14ac:dyDescent="0.35">
      <c r="B18" s="39" t="s">
        <v>33</v>
      </c>
      <c r="C18" s="52">
        <v>31.143153160000001</v>
      </c>
      <c r="D18" s="52">
        <v>817.77802751000002</v>
      </c>
      <c r="E18" s="52">
        <v>7188.7289508500007</v>
      </c>
      <c r="F18" s="52">
        <v>36.232945890000003</v>
      </c>
      <c r="G18" s="52">
        <v>0</v>
      </c>
      <c r="H18" s="52">
        <v>260.44848289999999</v>
      </c>
      <c r="I18" s="52">
        <v>46.81037516</v>
      </c>
      <c r="J18" s="52">
        <v>58.114539119999996</v>
      </c>
      <c r="K18" s="52">
        <v>122.54973428</v>
      </c>
      <c r="L18" s="52">
        <v>38.61754981</v>
      </c>
      <c r="M18" s="52">
        <v>60.486578619999996</v>
      </c>
      <c r="N18" s="52">
        <f t="shared" si="0"/>
        <v>165.86727486999916</v>
      </c>
      <c r="O18" s="52">
        <v>8826.7776121700008</v>
      </c>
    </row>
    <row r="19" spans="2:15" ht="15" customHeight="1" x14ac:dyDescent="0.35">
      <c r="B19" s="39" t="s">
        <v>34</v>
      </c>
      <c r="C19" s="52">
        <v>22.570716620000002</v>
      </c>
      <c r="D19" s="52">
        <v>985.84703907000005</v>
      </c>
      <c r="E19" s="52">
        <v>3055.94890545</v>
      </c>
      <c r="F19" s="52">
        <v>21.36214558</v>
      </c>
      <c r="G19" s="52">
        <v>0.1115</v>
      </c>
      <c r="H19" s="52">
        <v>134.79918713999999</v>
      </c>
      <c r="I19" s="52">
        <v>102.51289992</v>
      </c>
      <c r="J19" s="52">
        <v>43.324425609999999</v>
      </c>
      <c r="K19" s="52">
        <v>134.21861584000001</v>
      </c>
      <c r="L19" s="52">
        <v>39.472202000000003</v>
      </c>
      <c r="M19" s="52">
        <v>49.511182429999998</v>
      </c>
      <c r="N19" s="52">
        <f t="shared" si="0"/>
        <v>157.87563305000094</v>
      </c>
      <c r="O19" s="52">
        <v>4747.5544527100001</v>
      </c>
    </row>
    <row r="20" spans="2:15" s="4" customFormat="1" ht="15" customHeight="1" thickBot="1" x14ac:dyDescent="0.4">
      <c r="B20" s="42" t="s">
        <v>35</v>
      </c>
      <c r="C20" s="53">
        <f>C17+C18+C19</f>
        <v>86.090394750000002</v>
      </c>
      <c r="D20" s="53">
        <f t="shared" ref="D20:O20" si="4">D17+D18+D19</f>
        <v>2734.0273087300002</v>
      </c>
      <c r="E20" s="53">
        <f t="shared" si="4"/>
        <v>12638.698028070001</v>
      </c>
      <c r="F20" s="53">
        <f t="shared" si="4"/>
        <v>98.461035170000002</v>
      </c>
      <c r="G20" s="53">
        <f t="shared" si="4"/>
        <v>0.1115</v>
      </c>
      <c r="H20" s="53">
        <f t="shared" si="4"/>
        <v>735.24136245999989</v>
      </c>
      <c r="I20" s="53">
        <f t="shared" si="4"/>
        <v>213.39496144999998</v>
      </c>
      <c r="J20" s="53">
        <f t="shared" si="4"/>
        <v>159.77595502</v>
      </c>
      <c r="K20" s="53">
        <f t="shared" si="4"/>
        <v>346.59513539</v>
      </c>
      <c r="L20" s="53">
        <f t="shared" si="4"/>
        <v>114.50530547</v>
      </c>
      <c r="M20" s="53">
        <f t="shared" si="4"/>
        <v>210.59831542000001</v>
      </c>
      <c r="N20" s="53">
        <f t="shared" si="4"/>
        <v>582.55970737999996</v>
      </c>
      <c r="O20" s="53">
        <f t="shared" si="4"/>
        <v>17920.05900931</v>
      </c>
    </row>
    <row r="21" spans="2:15" s="4" customFormat="1" ht="15" customHeight="1" x14ac:dyDescent="0.35">
      <c r="B21" s="39" t="s">
        <v>36</v>
      </c>
      <c r="C21" s="52">
        <f t="shared" ref="C21:O21" si="5">C8+C12+C16+C20</f>
        <v>354.34106344999998</v>
      </c>
      <c r="D21" s="52">
        <f t="shared" si="5"/>
        <v>11066.499742029999</v>
      </c>
      <c r="E21" s="52">
        <f t="shared" si="5"/>
        <v>54159.213727690003</v>
      </c>
      <c r="F21" s="52">
        <f t="shared" si="5"/>
        <v>387.63763359000001</v>
      </c>
      <c r="G21" s="52">
        <f t="shared" si="5"/>
        <v>75.325102950000002</v>
      </c>
      <c r="H21" s="52">
        <f t="shared" si="5"/>
        <v>3080.8796027399999</v>
      </c>
      <c r="I21" s="52">
        <f t="shared" si="5"/>
        <v>441.49801245999993</v>
      </c>
      <c r="J21" s="52">
        <f t="shared" si="5"/>
        <v>505.58988054999998</v>
      </c>
      <c r="K21" s="52">
        <f t="shared" si="5"/>
        <v>1400.3296587100001</v>
      </c>
      <c r="L21" s="52">
        <f t="shared" si="5"/>
        <v>447.39238351</v>
      </c>
      <c r="M21" s="52">
        <f t="shared" si="5"/>
        <v>783.15177038000002</v>
      </c>
      <c r="N21" s="52">
        <f t="shared" si="5"/>
        <v>1902.7355527999971</v>
      </c>
      <c r="O21" s="52">
        <f t="shared" si="5"/>
        <v>74604.594130860001</v>
      </c>
    </row>
    <row r="22" spans="2:15" ht="15" customHeight="1" x14ac:dyDescent="0.35">
      <c r="B22" s="39" t="s">
        <v>37</v>
      </c>
      <c r="C22" s="52">
        <v>21.822624000000001</v>
      </c>
      <c r="D22" s="52">
        <v>1236.2466079600001</v>
      </c>
      <c r="E22" s="52">
        <v>2925.3709098700001</v>
      </c>
      <c r="F22" s="52">
        <v>29.11796807</v>
      </c>
      <c r="G22" s="52">
        <v>0</v>
      </c>
      <c r="H22" s="52">
        <v>270.49349918000001</v>
      </c>
      <c r="I22" s="52">
        <v>53.685406530000002</v>
      </c>
      <c r="J22" s="52">
        <v>41.935015810000003</v>
      </c>
      <c r="K22" s="52">
        <v>118.78301969</v>
      </c>
      <c r="L22" s="52">
        <v>31.980416999999999</v>
      </c>
      <c r="M22" s="52">
        <v>75.118156150000004</v>
      </c>
      <c r="N22" s="52">
        <f t="shared" si="0"/>
        <v>129.42815110999982</v>
      </c>
      <c r="O22" s="52">
        <v>4933.9817753699999</v>
      </c>
    </row>
    <row r="23" spans="2:15" ht="15" customHeight="1" x14ac:dyDescent="0.35">
      <c r="B23" s="39" t="s">
        <v>22</v>
      </c>
      <c r="C23" s="52">
        <v>18.695071300000002</v>
      </c>
      <c r="D23" s="52">
        <v>945.63246375000006</v>
      </c>
      <c r="E23" s="52">
        <v>3871.36838244</v>
      </c>
      <c r="F23" s="52">
        <v>31.002211170000002</v>
      </c>
      <c r="G23" s="52">
        <v>0</v>
      </c>
      <c r="H23" s="52">
        <v>370.95312701</v>
      </c>
      <c r="I23" s="52">
        <v>27.497146559999997</v>
      </c>
      <c r="J23" s="52">
        <v>41.007183650000002</v>
      </c>
      <c r="K23" s="52">
        <v>107.17748438</v>
      </c>
      <c r="L23" s="52">
        <v>34.455363520000006</v>
      </c>
      <c r="M23" s="52">
        <v>53.568559960000002</v>
      </c>
      <c r="N23" s="52">
        <f t="shared" si="0"/>
        <v>137.86928450999949</v>
      </c>
      <c r="O23" s="52">
        <v>5639.2262782500002</v>
      </c>
    </row>
    <row r="24" spans="2:15" ht="15" customHeight="1" x14ac:dyDescent="0.35">
      <c r="B24" s="39" t="s">
        <v>23</v>
      </c>
      <c r="C24" s="52">
        <v>18.765762809999998</v>
      </c>
      <c r="D24" s="52">
        <v>762.20361212</v>
      </c>
      <c r="E24" s="52">
        <v>2580.1275777399997</v>
      </c>
      <c r="F24" s="52">
        <v>20.064568510000001</v>
      </c>
      <c r="G24" s="52">
        <v>0</v>
      </c>
      <c r="H24" s="52">
        <v>263.66206066999996</v>
      </c>
      <c r="I24" s="52">
        <v>24.514104620000001</v>
      </c>
      <c r="J24" s="52">
        <v>38.83579503</v>
      </c>
      <c r="K24" s="52">
        <v>58.403053590000006</v>
      </c>
      <c r="L24" s="52">
        <v>30.63853164</v>
      </c>
      <c r="M24" s="52">
        <v>70.030454769999992</v>
      </c>
      <c r="N24" s="52">
        <f t="shared" si="0"/>
        <v>95.400085950000175</v>
      </c>
      <c r="O24" s="52">
        <v>3962.6456074499997</v>
      </c>
    </row>
    <row r="25" spans="2:15" s="4" customFormat="1" ht="15" customHeight="1" thickBot="1" x14ac:dyDescent="0.4">
      <c r="B25" s="42" t="s">
        <v>24</v>
      </c>
      <c r="C25" s="53">
        <f>SUM(C22:C24)</f>
        <v>59.283458109999998</v>
      </c>
      <c r="D25" s="53">
        <f t="shared" ref="D25:O25" si="6">SUM(D22:D24)</f>
        <v>2944.08268383</v>
      </c>
      <c r="E25" s="53">
        <f t="shared" si="6"/>
        <v>9376.8668700499984</v>
      </c>
      <c r="F25" s="53">
        <f t="shared" si="6"/>
        <v>80.18474775</v>
      </c>
      <c r="G25" s="53">
        <f t="shared" si="6"/>
        <v>0</v>
      </c>
      <c r="H25" s="53">
        <f t="shared" si="6"/>
        <v>905.10868685999992</v>
      </c>
      <c r="I25" s="53">
        <f t="shared" si="6"/>
        <v>105.69665771</v>
      </c>
      <c r="J25" s="53">
        <f t="shared" si="6"/>
        <v>121.77799449000001</v>
      </c>
      <c r="K25" s="53">
        <f t="shared" si="6"/>
        <v>284.36355766000003</v>
      </c>
      <c r="L25" s="53">
        <f t="shared" si="6"/>
        <v>97.074312160000005</v>
      </c>
      <c r="M25" s="53">
        <f t="shared" si="6"/>
        <v>198.71717088000003</v>
      </c>
      <c r="N25" s="53">
        <f t="shared" si="6"/>
        <v>362.69752156999948</v>
      </c>
      <c r="O25" s="53">
        <f t="shared" si="6"/>
        <v>14535.853661070001</v>
      </c>
    </row>
    <row r="26" spans="2:15" ht="15" customHeight="1" x14ac:dyDescent="0.35">
      <c r="B26" s="39" t="s">
        <v>25</v>
      </c>
      <c r="C26" s="52">
        <v>14.36637228</v>
      </c>
      <c r="D26" s="52">
        <v>1712.0435565999999</v>
      </c>
      <c r="E26" s="52">
        <v>3700.4611150999999</v>
      </c>
      <c r="F26" s="52">
        <v>28.3512573</v>
      </c>
      <c r="G26" s="52">
        <v>0</v>
      </c>
      <c r="H26" s="52">
        <v>302.05195243000003</v>
      </c>
      <c r="I26" s="52">
        <v>2.90782352</v>
      </c>
      <c r="J26" s="52">
        <v>55.718691579999998</v>
      </c>
      <c r="K26" s="52">
        <v>91.914868659999996</v>
      </c>
      <c r="L26" s="52">
        <v>52.792158499999999</v>
      </c>
      <c r="M26" s="52">
        <v>54.663344869999996</v>
      </c>
      <c r="N26" s="52">
        <f t="shared" si="0"/>
        <v>201.23698421999961</v>
      </c>
      <c r="O26" s="52">
        <v>6216.5081250600006</v>
      </c>
    </row>
    <row r="27" spans="2:15" ht="15" customHeight="1" x14ac:dyDescent="0.35">
      <c r="B27" s="39" t="s">
        <v>1</v>
      </c>
      <c r="C27" s="52">
        <v>29.445366620000001</v>
      </c>
      <c r="D27" s="52">
        <v>1249.6280154000001</v>
      </c>
      <c r="E27" s="52">
        <v>2908.8908745200001</v>
      </c>
      <c r="F27" s="52">
        <v>25.56713281</v>
      </c>
      <c r="G27" s="52">
        <v>0</v>
      </c>
      <c r="H27" s="52">
        <v>288.84446588999998</v>
      </c>
      <c r="I27" s="52">
        <v>1.41324838</v>
      </c>
      <c r="J27" s="52">
        <v>64.395302459999996</v>
      </c>
      <c r="K27" s="52">
        <v>69.351485400000001</v>
      </c>
      <c r="L27" s="52">
        <v>55.17925675</v>
      </c>
      <c r="M27" s="52">
        <v>62.104537200000003</v>
      </c>
      <c r="N27" s="52">
        <f t="shared" si="0"/>
        <v>200.44119296000099</v>
      </c>
      <c r="O27" s="52">
        <v>4955.2608783900005</v>
      </c>
    </row>
    <row r="28" spans="2:15" ht="15" customHeight="1" x14ac:dyDescent="0.35">
      <c r="B28" s="39" t="s">
        <v>26</v>
      </c>
      <c r="C28" s="52">
        <v>30.042134649999998</v>
      </c>
      <c r="D28" s="52">
        <v>1373.90096419</v>
      </c>
      <c r="E28" s="52">
        <v>2891.99056518</v>
      </c>
      <c r="F28" s="52">
        <v>39.61372386</v>
      </c>
      <c r="G28" s="52">
        <v>0</v>
      </c>
      <c r="H28" s="52">
        <v>330.08751169999999</v>
      </c>
      <c r="I28" s="52">
        <v>1.79642068</v>
      </c>
      <c r="J28" s="52">
        <v>53.488853340000006</v>
      </c>
      <c r="K28" s="52">
        <v>122.74968969</v>
      </c>
      <c r="L28" s="52">
        <v>47.509215340000004</v>
      </c>
      <c r="M28" s="52">
        <v>55.799500030000004</v>
      </c>
      <c r="N28" s="52">
        <f t="shared" si="0"/>
        <v>228.951911690001</v>
      </c>
      <c r="O28" s="52">
        <v>5175.9304903500006</v>
      </c>
    </row>
    <row r="29" spans="2:15" s="4" customFormat="1" ht="15" customHeight="1" thickBot="1" x14ac:dyDescent="0.4">
      <c r="B29" s="42" t="s">
        <v>27</v>
      </c>
      <c r="C29" s="53">
        <f>SUM(C26:C28)</f>
        <v>73.853873550000003</v>
      </c>
      <c r="D29" s="53">
        <f t="shared" ref="D29:O29" si="7">SUM(D26:D28)</f>
        <v>4335.5725361900004</v>
      </c>
      <c r="E29" s="53">
        <f t="shared" si="7"/>
        <v>9501.3425547999996</v>
      </c>
      <c r="F29" s="53">
        <f t="shared" si="7"/>
        <v>93.532113970000012</v>
      </c>
      <c r="G29" s="53">
        <f t="shared" si="7"/>
        <v>0</v>
      </c>
      <c r="H29" s="53">
        <f t="shared" si="7"/>
        <v>920.98393002000012</v>
      </c>
      <c r="I29" s="53">
        <f t="shared" si="7"/>
        <v>6.1174925799999995</v>
      </c>
      <c r="J29" s="53">
        <f t="shared" si="7"/>
        <v>173.60284738000001</v>
      </c>
      <c r="K29" s="53">
        <f t="shared" si="7"/>
        <v>284.01604374999999</v>
      </c>
      <c r="L29" s="53">
        <f t="shared" si="7"/>
        <v>155.48063059</v>
      </c>
      <c r="M29" s="53">
        <f t="shared" si="7"/>
        <v>172.5673821</v>
      </c>
      <c r="N29" s="53">
        <f t="shared" si="7"/>
        <v>630.6300888700016</v>
      </c>
      <c r="O29" s="53">
        <f t="shared" si="7"/>
        <v>16347.699493800003</v>
      </c>
    </row>
    <row r="30" spans="2:15" ht="15" customHeight="1" x14ac:dyDescent="0.35">
      <c r="B30" s="39" t="s">
        <v>28</v>
      </c>
      <c r="C30" s="52">
        <v>29.469445239999999</v>
      </c>
      <c r="D30" s="52">
        <v>1224.43161126</v>
      </c>
      <c r="E30" s="52">
        <v>4009.6885661900001</v>
      </c>
      <c r="F30" s="52">
        <v>40.938527430000001</v>
      </c>
      <c r="G30" s="52">
        <v>0</v>
      </c>
      <c r="H30" s="52">
        <v>334.06934156</v>
      </c>
      <c r="I30" s="52">
        <v>1.6151960700000001</v>
      </c>
      <c r="J30" s="52">
        <v>50.851849940000001</v>
      </c>
      <c r="K30" s="52">
        <v>121.73815714</v>
      </c>
      <c r="L30" s="52">
        <v>36.499054749999999</v>
      </c>
      <c r="M30" s="52">
        <v>74.197030349999991</v>
      </c>
      <c r="N30" s="52">
        <f t="shared" si="0"/>
        <v>224.84152064999944</v>
      </c>
      <c r="O30" s="52">
        <v>6148.3403005800001</v>
      </c>
    </row>
    <row r="31" spans="2:15" ht="15" customHeight="1" x14ac:dyDescent="0.35">
      <c r="B31" s="39" t="s">
        <v>29</v>
      </c>
      <c r="C31" s="52">
        <v>33.312737349999999</v>
      </c>
      <c r="D31" s="52">
        <v>1249.82407969</v>
      </c>
      <c r="E31" s="52">
        <v>3586.7729411999999</v>
      </c>
      <c r="F31" s="52">
        <v>42.526035759999999</v>
      </c>
      <c r="G31" s="52">
        <v>0</v>
      </c>
      <c r="H31" s="52">
        <v>300.36983968999999</v>
      </c>
      <c r="I31" s="52">
        <v>2.76690959</v>
      </c>
      <c r="J31" s="52">
        <v>49.191413320000002</v>
      </c>
      <c r="K31" s="52">
        <v>148.23316621000001</v>
      </c>
      <c r="L31" s="52">
        <v>36.417456770000001</v>
      </c>
      <c r="M31" s="52">
        <v>52.891908909999998</v>
      </c>
      <c r="N31" s="52">
        <f t="shared" si="0"/>
        <v>261.67897880000055</v>
      </c>
      <c r="O31" s="52">
        <v>5763.9854672900001</v>
      </c>
    </row>
    <row r="32" spans="2:15" ht="15" customHeight="1" thickBot="1" x14ac:dyDescent="0.4">
      <c r="B32" s="42" t="s">
        <v>38</v>
      </c>
      <c r="C32" s="53">
        <f>C31-C30</f>
        <v>3.8432921100000002</v>
      </c>
      <c r="D32" s="53">
        <f t="shared" ref="D32:N32" si="8">D31-D30</f>
        <v>25.392468430000008</v>
      </c>
      <c r="E32" s="53">
        <f t="shared" si="8"/>
        <v>-422.9156249900002</v>
      </c>
      <c r="F32" s="53">
        <f t="shared" si="8"/>
        <v>1.5875083299999986</v>
      </c>
      <c r="G32" s="53">
        <f t="shared" si="8"/>
        <v>0</v>
      </c>
      <c r="H32" s="53">
        <f t="shared" si="8"/>
        <v>-33.699501870000006</v>
      </c>
      <c r="I32" s="53">
        <f t="shared" si="8"/>
        <v>1.1517135199999999</v>
      </c>
      <c r="J32" s="53">
        <f t="shared" si="8"/>
        <v>-1.6604366199999987</v>
      </c>
      <c r="K32" s="53">
        <f t="shared" si="8"/>
        <v>26.495009070000009</v>
      </c>
      <c r="L32" s="53">
        <f t="shared" si="8"/>
        <v>-8.159797999999796E-2</v>
      </c>
      <c r="M32" s="53">
        <f t="shared" si="8"/>
        <v>-21.305121439999994</v>
      </c>
      <c r="N32" s="53">
        <f t="shared" si="8"/>
        <v>36.837458150001112</v>
      </c>
      <c r="O32" s="53">
        <f>O31-O30</f>
        <v>-384.35483328999999</v>
      </c>
    </row>
    <row r="33" spans="2:15" ht="15" customHeight="1" thickBot="1" x14ac:dyDescent="0.4">
      <c r="B33" s="42" t="s">
        <v>39</v>
      </c>
      <c r="C33" s="53">
        <f>C32/C30*100</f>
        <v>13.041616761700533</v>
      </c>
      <c r="D33" s="53">
        <f t="shared" ref="D33:N33" si="9">D32/D30*100</f>
        <v>2.073816797646209</v>
      </c>
      <c r="E33" s="53">
        <f t="shared" si="9"/>
        <v>-10.547343465925433</v>
      </c>
      <c r="F33" s="53">
        <f t="shared" si="9"/>
        <v>3.8777856206832264</v>
      </c>
      <c r="G33" s="53">
        <v>0</v>
      </c>
      <c r="H33" s="53">
        <f t="shared" si="9"/>
        <v>-10.087576942150335</v>
      </c>
      <c r="I33" s="53">
        <f t="shared" si="9"/>
        <v>71.304873841105859</v>
      </c>
      <c r="J33" s="53">
        <f t="shared" si="9"/>
        <v>-3.2652432939197777</v>
      </c>
      <c r="K33" s="53">
        <f t="shared" si="9"/>
        <v>21.763931451279081</v>
      </c>
      <c r="L33" s="53">
        <f t="shared" si="9"/>
        <v>-0.22356189922972722</v>
      </c>
      <c r="M33" s="53">
        <f t="shared" si="9"/>
        <v>-28.714250879718662</v>
      </c>
      <c r="N33" s="53">
        <f t="shared" si="9"/>
        <v>16.383743555686188</v>
      </c>
      <c r="O33" s="53">
        <f>O32/O30*100</f>
        <v>-6.2513591392093586</v>
      </c>
    </row>
    <row r="34" spans="2:15" ht="15" customHeight="1" x14ac:dyDescent="0.35">
      <c r="B34" s="38" t="s">
        <v>54</v>
      </c>
      <c r="C34" s="52"/>
      <c r="D34" s="52"/>
      <c r="E34" s="52"/>
      <c r="F34" s="52"/>
      <c r="G34" s="52"/>
      <c r="H34" s="52"/>
      <c r="I34" s="52"/>
      <c r="J34" s="52"/>
      <c r="K34" s="52"/>
      <c r="L34" s="52"/>
      <c r="M34" s="52"/>
      <c r="N34" s="52"/>
      <c r="O34" s="52"/>
    </row>
    <row r="35" spans="2:15" ht="15" customHeight="1" x14ac:dyDescent="0.35">
      <c r="B35" s="123">
        <v>2025</v>
      </c>
      <c r="C35" s="124">
        <f>C21/$O21*100</f>
        <v>0.47495877107577172</v>
      </c>
      <c r="D35" s="124">
        <f t="shared" ref="D35:O35" si="10">D21/$O21*100</f>
        <v>14.833536554892094</v>
      </c>
      <c r="E35" s="124">
        <f t="shared" si="10"/>
        <v>72.595011552093112</v>
      </c>
      <c r="F35" s="124">
        <f t="shared" si="10"/>
        <v>0.51958949459609038</v>
      </c>
      <c r="G35" s="124">
        <f t="shared" si="10"/>
        <v>0.10096577004075136</v>
      </c>
      <c r="H35" s="124">
        <f t="shared" si="10"/>
        <v>4.1296111032197169</v>
      </c>
      <c r="I35" s="124">
        <f t="shared" si="10"/>
        <v>0.59178394789681643</v>
      </c>
      <c r="J35" s="124">
        <f t="shared" si="10"/>
        <v>0.67769268962601859</v>
      </c>
      <c r="K35" s="124">
        <f t="shared" si="10"/>
        <v>1.8770019125816237</v>
      </c>
      <c r="L35" s="124">
        <f t="shared" si="10"/>
        <v>0.59968476301238571</v>
      </c>
      <c r="M35" s="124">
        <f t="shared" si="10"/>
        <v>1.0497366542954643</v>
      </c>
      <c r="N35" s="124">
        <f t="shared" si="10"/>
        <v>2.5504267866701462</v>
      </c>
      <c r="O35" s="124">
        <f t="shared" si="10"/>
        <v>100</v>
      </c>
    </row>
    <row r="36" spans="2:15" ht="15" customHeight="1" x14ac:dyDescent="0.35">
      <c r="B36" s="125" t="s">
        <v>55</v>
      </c>
      <c r="C36" s="124">
        <f>C30/$O30*100</f>
        <v>0.47930732196492137</v>
      </c>
      <c r="D36" s="124">
        <f t="shared" ref="D36:O36" si="11">D30/$O30*100</f>
        <v>19.914831505739748</v>
      </c>
      <c r="E36" s="124">
        <f t="shared" si="11"/>
        <v>65.215787841342305</v>
      </c>
      <c r="F36" s="124">
        <f t="shared" si="11"/>
        <v>0.6658468046431667</v>
      </c>
      <c r="G36" s="124">
        <f t="shared" si="11"/>
        <v>0</v>
      </c>
      <c r="H36" s="124">
        <f t="shared" si="11"/>
        <v>5.4334881484761954</v>
      </c>
      <c r="I36" s="124">
        <f t="shared" si="11"/>
        <v>2.6270440330826053E-2</v>
      </c>
      <c r="J36" s="124">
        <f t="shared" si="11"/>
        <v>0.82708255324128555</v>
      </c>
      <c r="K36" s="124">
        <f t="shared" si="11"/>
        <v>1.9800165766445281</v>
      </c>
      <c r="L36" s="124">
        <f t="shared" si="11"/>
        <v>0.59364077077120936</v>
      </c>
      <c r="M36" s="124">
        <f t="shared" si="11"/>
        <v>1.2067814519472946</v>
      </c>
      <c r="N36" s="124">
        <f t="shared" si="11"/>
        <v>3.6569465848985154</v>
      </c>
      <c r="O36" s="124">
        <f t="shared" si="11"/>
        <v>100</v>
      </c>
    </row>
    <row r="37" spans="2:15" ht="15" customHeight="1" thickBot="1" x14ac:dyDescent="0.4">
      <c r="B37" s="48" t="s">
        <v>56</v>
      </c>
      <c r="C37" s="122">
        <f>C31/$O31*100</f>
        <v>0.57794624117368465</v>
      </c>
      <c r="D37" s="122">
        <f t="shared" ref="D37:O37" si="12">D31/$O31*100</f>
        <v>21.683331555615776</v>
      </c>
      <c r="E37" s="122">
        <f t="shared" si="12"/>
        <v>62.227307156732991</v>
      </c>
      <c r="F37" s="122">
        <f t="shared" si="12"/>
        <v>0.73778874012314388</v>
      </c>
      <c r="G37" s="122">
        <f t="shared" si="12"/>
        <v>0</v>
      </c>
      <c r="H37" s="122">
        <f t="shared" si="12"/>
        <v>5.2111484561258292</v>
      </c>
      <c r="I37" s="122">
        <f t="shared" si="12"/>
        <v>4.8003410239354616E-2</v>
      </c>
      <c r="J37" s="122">
        <f t="shared" si="12"/>
        <v>0.85342708789180688</v>
      </c>
      <c r="K37" s="122">
        <f t="shared" si="12"/>
        <v>2.5717130456210784</v>
      </c>
      <c r="L37" s="122">
        <f t="shared" si="12"/>
        <v>0.63181035026311516</v>
      </c>
      <c r="M37" s="122">
        <f t="shared" si="12"/>
        <v>0.91762738143869227</v>
      </c>
      <c r="N37" s="122">
        <f t="shared" si="12"/>
        <v>4.5398965747745326</v>
      </c>
      <c r="O37" s="122">
        <f t="shared" si="12"/>
        <v>100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workbookViewId="0">
      <selection activeCell="C4" sqref="C4:N4"/>
    </sheetView>
  </sheetViews>
  <sheetFormatPr defaultRowHeight="14.5" x14ac:dyDescent="0.35"/>
  <cols>
    <col min="1" max="1" width="9.1796875" style="4"/>
    <col min="2" max="2" width="8.7265625" style="4" customWidth="1"/>
    <col min="3" max="7" width="8.7265625" customWidth="1"/>
    <col min="8" max="8" width="8.7265625" style="4" customWidth="1"/>
    <col min="9" max="14" width="8.7265625" customWidth="1"/>
  </cols>
  <sheetData>
    <row r="1" spans="2:27" s="4" customFormat="1" x14ac:dyDescent="0.35">
      <c r="B1" s="11" t="s">
        <v>71</v>
      </c>
      <c r="C1" s="11"/>
      <c r="D1" s="11"/>
      <c r="E1" s="11"/>
      <c r="F1" s="11"/>
      <c r="G1" s="11"/>
      <c r="H1" s="11"/>
    </row>
    <row r="2" spans="2:27" s="4" customFormat="1" x14ac:dyDescent="0.35"/>
    <row r="3" spans="2:27" s="4" customFormat="1" ht="15" customHeight="1" thickBot="1" x14ac:dyDescent="0.4">
      <c r="B3" s="97" t="s">
        <v>61</v>
      </c>
      <c r="C3" s="132" t="s">
        <v>62</v>
      </c>
      <c r="D3" s="132"/>
      <c r="E3" s="132"/>
      <c r="F3" s="132"/>
      <c r="G3" s="132"/>
      <c r="H3" s="132"/>
      <c r="I3" s="132" t="s">
        <v>47</v>
      </c>
      <c r="J3" s="132"/>
      <c r="K3" s="132"/>
      <c r="L3" s="132"/>
      <c r="M3" s="132"/>
      <c r="N3" s="132"/>
    </row>
    <row r="4" spans="2:27" s="4" customFormat="1" ht="15" customHeight="1" thickBot="1" x14ac:dyDescent="0.4">
      <c r="B4" s="120" t="s">
        <v>2</v>
      </c>
      <c r="C4" s="121">
        <v>71021000</v>
      </c>
      <c r="D4" s="121">
        <v>71022100</v>
      </c>
      <c r="E4" s="121">
        <v>71022900</v>
      </c>
      <c r="F4" s="121">
        <v>71023100</v>
      </c>
      <c r="G4" s="121">
        <v>71023900</v>
      </c>
      <c r="H4" s="121" t="s">
        <v>63</v>
      </c>
      <c r="I4" s="121">
        <v>71021000</v>
      </c>
      <c r="J4" s="121">
        <v>71022100</v>
      </c>
      <c r="K4" s="121">
        <v>71022900</v>
      </c>
      <c r="L4" s="121">
        <v>71023100</v>
      </c>
      <c r="M4" s="121">
        <v>71023900</v>
      </c>
      <c r="N4" s="121" t="s">
        <v>63</v>
      </c>
    </row>
    <row r="5" spans="2:27" ht="15" customHeight="1" x14ac:dyDescent="0.35">
      <c r="B5" s="13" t="s">
        <v>21</v>
      </c>
      <c r="C5" s="30">
        <v>128.14178179000001</v>
      </c>
      <c r="D5" s="30">
        <v>6.819646E-2</v>
      </c>
      <c r="E5" s="30">
        <v>0</v>
      </c>
      <c r="F5" s="30">
        <v>629.05004163000001</v>
      </c>
      <c r="G5" s="30">
        <v>429.57336203</v>
      </c>
      <c r="H5" s="30">
        <f>SUM(C5:G5)</f>
        <v>1186.8333819100001</v>
      </c>
      <c r="I5" s="30">
        <v>0</v>
      </c>
      <c r="J5" s="30">
        <v>1.4646111499999999</v>
      </c>
      <c r="K5" s="30">
        <v>0</v>
      </c>
      <c r="L5" s="30">
        <v>976.9475814299999</v>
      </c>
      <c r="M5" s="30">
        <v>575.94502963000002</v>
      </c>
      <c r="N5" s="30">
        <f>SUM(I5:M5)</f>
        <v>1554.3572222099999</v>
      </c>
      <c r="Q5" s="4"/>
      <c r="R5" s="4"/>
      <c r="S5" s="4"/>
      <c r="T5" s="4"/>
      <c r="U5" s="4"/>
      <c r="V5" s="4"/>
      <c r="W5" s="4"/>
      <c r="X5" s="4"/>
      <c r="Y5" s="4"/>
      <c r="Z5" s="4"/>
      <c r="AA5" s="4"/>
    </row>
    <row r="6" spans="2:27" ht="15" customHeight="1" x14ac:dyDescent="0.35">
      <c r="B6" s="13" t="s">
        <v>22</v>
      </c>
      <c r="C6" s="30">
        <v>131.00099266000001</v>
      </c>
      <c r="D6" s="30">
        <v>0.35293336999999997</v>
      </c>
      <c r="E6" s="30">
        <v>0</v>
      </c>
      <c r="F6" s="30">
        <v>290.92742138</v>
      </c>
      <c r="G6" s="30">
        <v>157.33037661</v>
      </c>
      <c r="H6" s="30">
        <f t="shared" ref="H6:H31" si="0">SUM(C6:G6)</f>
        <v>579.61172402</v>
      </c>
      <c r="I6" s="30">
        <v>0</v>
      </c>
      <c r="J6" s="30">
        <v>2.0532255900000003</v>
      </c>
      <c r="K6" s="30">
        <v>0</v>
      </c>
      <c r="L6" s="30">
        <v>3201.4798993099998</v>
      </c>
      <c r="M6" s="30">
        <v>710.96499740999991</v>
      </c>
      <c r="N6" s="30">
        <f t="shared" ref="N6:N31" si="1">SUM(I6:M6)</f>
        <v>3914.4981223099994</v>
      </c>
      <c r="P6" s="4"/>
      <c r="Q6" s="4"/>
      <c r="R6" s="4"/>
      <c r="S6" s="4"/>
      <c r="T6" s="4"/>
      <c r="U6" s="4"/>
      <c r="V6" s="4"/>
      <c r="W6" s="4"/>
      <c r="X6" s="4"/>
      <c r="Y6" s="4"/>
      <c r="Z6" s="4"/>
      <c r="AA6" s="4"/>
    </row>
    <row r="7" spans="2:27" ht="15" customHeight="1" x14ac:dyDescent="0.35">
      <c r="B7" s="13" t="s">
        <v>23</v>
      </c>
      <c r="C7" s="30">
        <v>0</v>
      </c>
      <c r="D7" s="30">
        <v>0.19048762999999999</v>
      </c>
      <c r="E7" s="30">
        <v>0</v>
      </c>
      <c r="F7" s="30">
        <v>953.87230379999994</v>
      </c>
      <c r="G7" s="30">
        <v>175.25539208000001</v>
      </c>
      <c r="H7" s="30">
        <f t="shared" si="0"/>
        <v>1129.3181835099999</v>
      </c>
      <c r="I7" s="30">
        <v>0.17913604</v>
      </c>
      <c r="J7" s="30">
        <v>78.648226870000002</v>
      </c>
      <c r="K7" s="30">
        <v>0</v>
      </c>
      <c r="L7" s="30">
        <v>3589.8374269299998</v>
      </c>
      <c r="M7" s="30">
        <v>605.9405280499999</v>
      </c>
      <c r="N7" s="30">
        <f t="shared" si="1"/>
        <v>4274.6053178899992</v>
      </c>
      <c r="P7" s="4"/>
      <c r="Q7" s="4"/>
      <c r="R7" s="4"/>
      <c r="S7" s="4"/>
      <c r="T7" s="4"/>
      <c r="U7" s="4"/>
      <c r="V7" s="4"/>
      <c r="W7" s="4"/>
      <c r="X7" s="4"/>
      <c r="Y7" s="4"/>
      <c r="Z7" s="4"/>
      <c r="AA7" s="4"/>
    </row>
    <row r="8" spans="2:27" s="4" customFormat="1" ht="15" customHeight="1" thickBot="1" x14ac:dyDescent="0.4">
      <c r="B8" s="100" t="s">
        <v>24</v>
      </c>
      <c r="C8" s="101">
        <f t="shared" ref="C8:M8" si="2">SUM(C5:C7)</f>
        <v>259.14277445000005</v>
      </c>
      <c r="D8" s="101">
        <f t="shared" si="2"/>
        <v>0.61161745999999995</v>
      </c>
      <c r="E8" s="101">
        <f t="shared" si="2"/>
        <v>0</v>
      </c>
      <c r="F8" s="101">
        <f t="shared" si="2"/>
        <v>1873.8497668099999</v>
      </c>
      <c r="G8" s="101">
        <f t="shared" si="2"/>
        <v>762.15913072000001</v>
      </c>
      <c r="H8" s="101">
        <f t="shared" si="0"/>
        <v>2895.7632894399999</v>
      </c>
      <c r="I8" s="101">
        <f t="shared" si="2"/>
        <v>0.17913604</v>
      </c>
      <c r="J8" s="101">
        <f t="shared" si="2"/>
        <v>82.166063610000009</v>
      </c>
      <c r="K8" s="101">
        <f t="shared" si="2"/>
        <v>0</v>
      </c>
      <c r="L8" s="101">
        <f t="shared" si="2"/>
        <v>7768.26490767</v>
      </c>
      <c r="M8" s="101">
        <f t="shared" si="2"/>
        <v>1892.8505550899999</v>
      </c>
      <c r="N8" s="101">
        <f t="shared" si="1"/>
        <v>9743.4606624099997</v>
      </c>
    </row>
    <row r="9" spans="2:27" ht="15" customHeight="1" x14ac:dyDescent="0.35">
      <c r="B9" s="13" t="s">
        <v>25</v>
      </c>
      <c r="C9" s="30">
        <v>208.81128186000001</v>
      </c>
      <c r="D9" s="30">
        <v>0</v>
      </c>
      <c r="E9" s="30">
        <v>0</v>
      </c>
      <c r="F9" s="30">
        <v>57.107766600000005</v>
      </c>
      <c r="G9" s="30">
        <v>110.57212515000001</v>
      </c>
      <c r="H9" s="30">
        <f t="shared" si="0"/>
        <v>376.49117361000003</v>
      </c>
      <c r="I9" s="30">
        <v>0</v>
      </c>
      <c r="J9" s="30">
        <v>9.7620796400000014</v>
      </c>
      <c r="K9" s="30">
        <v>0</v>
      </c>
      <c r="L9" s="30">
        <v>6656.4448856899999</v>
      </c>
      <c r="M9" s="30">
        <v>656.90626750000001</v>
      </c>
      <c r="N9" s="30">
        <f t="shared" si="1"/>
        <v>7323.1132328299991</v>
      </c>
      <c r="P9" s="4"/>
      <c r="Q9" s="4"/>
      <c r="R9" s="4"/>
      <c r="S9" s="4"/>
      <c r="T9" s="4"/>
      <c r="U9" s="4"/>
      <c r="V9" s="4"/>
      <c r="W9" s="4"/>
      <c r="X9" s="4"/>
      <c r="Y9" s="4"/>
      <c r="Z9" s="4"/>
      <c r="AA9" s="4"/>
    </row>
    <row r="10" spans="2:27" ht="15" customHeight="1" x14ac:dyDescent="0.35">
      <c r="B10" s="13" t="s">
        <v>1</v>
      </c>
      <c r="C10" s="30">
        <v>145.70849244999999</v>
      </c>
      <c r="D10" s="30">
        <v>0.28093196000000004</v>
      </c>
      <c r="E10" s="30">
        <v>0</v>
      </c>
      <c r="F10" s="30">
        <v>1396.1124626800001</v>
      </c>
      <c r="G10" s="30">
        <v>285.40401193999998</v>
      </c>
      <c r="H10" s="30">
        <f t="shared" si="0"/>
        <v>1827.5058990300001</v>
      </c>
      <c r="I10" s="30">
        <v>0.30736463000000003</v>
      </c>
      <c r="J10" s="30">
        <v>25.70275088</v>
      </c>
      <c r="K10" s="30">
        <v>0</v>
      </c>
      <c r="L10" s="30">
        <v>4651.34979406</v>
      </c>
      <c r="M10" s="30">
        <v>829.80230577999998</v>
      </c>
      <c r="N10" s="30">
        <f t="shared" si="1"/>
        <v>5507.1622153500002</v>
      </c>
      <c r="P10" s="4"/>
      <c r="Q10" s="4"/>
      <c r="R10" s="4"/>
      <c r="S10" s="4"/>
      <c r="T10" s="4"/>
      <c r="U10" s="4"/>
      <c r="V10" s="4"/>
      <c r="W10" s="4"/>
      <c r="X10" s="4"/>
      <c r="Y10" s="4"/>
      <c r="Z10" s="4"/>
      <c r="AA10" s="4"/>
    </row>
    <row r="11" spans="2:27" ht="15" customHeight="1" x14ac:dyDescent="0.35">
      <c r="B11" s="13" t="s">
        <v>26</v>
      </c>
      <c r="C11" s="30">
        <v>0</v>
      </c>
      <c r="D11" s="30">
        <v>0.27210434999999999</v>
      </c>
      <c r="E11" s="30">
        <v>0</v>
      </c>
      <c r="F11" s="30">
        <v>578.95952489000001</v>
      </c>
      <c r="G11" s="30">
        <v>145.03202905000001</v>
      </c>
      <c r="H11" s="30">
        <f t="shared" si="0"/>
        <v>724.26365828999997</v>
      </c>
      <c r="I11" s="30">
        <v>118.12373937000001</v>
      </c>
      <c r="J11" s="30">
        <v>17.316665559999997</v>
      </c>
      <c r="K11" s="30">
        <v>0</v>
      </c>
      <c r="L11" s="30">
        <v>4878.9778841699999</v>
      </c>
      <c r="M11" s="30">
        <v>672.55063294000001</v>
      </c>
      <c r="N11" s="30">
        <f t="shared" si="1"/>
        <v>5686.9689220399996</v>
      </c>
      <c r="P11" s="4"/>
      <c r="Q11" s="4"/>
      <c r="R11" s="4"/>
      <c r="S11" s="4"/>
      <c r="T11" s="4"/>
      <c r="U11" s="4"/>
      <c r="V11" s="4"/>
      <c r="W11" s="4"/>
      <c r="X11" s="4"/>
      <c r="Y11" s="4"/>
      <c r="Z11" s="4"/>
      <c r="AA11" s="4"/>
    </row>
    <row r="12" spans="2:27" s="4" customFormat="1" ht="15" customHeight="1" thickBot="1" x14ac:dyDescent="0.4">
      <c r="B12" s="100" t="s">
        <v>27</v>
      </c>
      <c r="C12" s="101">
        <f t="shared" ref="C12:M12" si="3">SUM(C9:C11)</f>
        <v>354.51977431</v>
      </c>
      <c r="D12" s="101">
        <f t="shared" si="3"/>
        <v>0.55303630999999998</v>
      </c>
      <c r="E12" s="101">
        <f t="shared" si="3"/>
        <v>0</v>
      </c>
      <c r="F12" s="101">
        <f t="shared" si="3"/>
        <v>2032.1797541700003</v>
      </c>
      <c r="G12" s="101">
        <f t="shared" si="3"/>
        <v>541.00816613999996</v>
      </c>
      <c r="H12" s="101">
        <f t="shared" si="0"/>
        <v>2928.2607309300001</v>
      </c>
      <c r="I12" s="101">
        <f t="shared" si="3"/>
        <v>118.431104</v>
      </c>
      <c r="J12" s="101">
        <f t="shared" si="3"/>
        <v>52.781496079999997</v>
      </c>
      <c r="K12" s="101">
        <f t="shared" si="3"/>
        <v>0</v>
      </c>
      <c r="L12" s="101">
        <f t="shared" si="3"/>
        <v>16186.77256392</v>
      </c>
      <c r="M12" s="101">
        <f t="shared" si="3"/>
        <v>2159.2592062200001</v>
      </c>
      <c r="N12" s="101">
        <f t="shared" si="1"/>
        <v>18517.24437022</v>
      </c>
    </row>
    <row r="13" spans="2:27" ht="15" customHeight="1" x14ac:dyDescent="0.35">
      <c r="B13" s="13" t="s">
        <v>28</v>
      </c>
      <c r="C13" s="30">
        <v>4.2392225400000001</v>
      </c>
      <c r="D13" s="30">
        <v>6.9195729999999997E-2</v>
      </c>
      <c r="E13" s="30">
        <v>0</v>
      </c>
      <c r="F13" s="30">
        <v>382.15797576</v>
      </c>
      <c r="G13" s="30">
        <v>258.71905691000001</v>
      </c>
      <c r="H13" s="30">
        <f t="shared" si="0"/>
        <v>645.18545094000001</v>
      </c>
      <c r="I13" s="30">
        <v>4.0337425299999996</v>
      </c>
      <c r="J13" s="30">
        <v>9.0424985000000007</v>
      </c>
      <c r="K13" s="30">
        <v>0</v>
      </c>
      <c r="L13" s="30">
        <v>5382.3434735800001</v>
      </c>
      <c r="M13" s="30">
        <v>598.01535979999994</v>
      </c>
      <c r="N13" s="30">
        <f t="shared" si="1"/>
        <v>5993.4350744100002</v>
      </c>
      <c r="P13" s="4"/>
      <c r="Q13" s="4"/>
      <c r="R13" s="4"/>
      <c r="S13" s="4"/>
      <c r="T13" s="4"/>
      <c r="U13" s="4"/>
      <c r="V13" s="4"/>
      <c r="W13" s="4"/>
      <c r="X13" s="4"/>
      <c r="Y13" s="4"/>
      <c r="Z13" s="4"/>
      <c r="AA13" s="4"/>
    </row>
    <row r="14" spans="2:27" ht="15" customHeight="1" x14ac:dyDescent="0.35">
      <c r="B14" s="13" t="s">
        <v>29</v>
      </c>
      <c r="C14" s="30">
        <v>109.37504212</v>
      </c>
      <c r="D14" s="30">
        <v>0</v>
      </c>
      <c r="E14" s="30">
        <v>0</v>
      </c>
      <c r="F14" s="30">
        <v>66.124909250000002</v>
      </c>
      <c r="G14" s="30">
        <v>206.12179315</v>
      </c>
      <c r="H14" s="30">
        <f t="shared" si="0"/>
        <v>381.62174451999999</v>
      </c>
      <c r="I14" s="30">
        <v>0.53050399999999998</v>
      </c>
      <c r="J14" s="30">
        <v>0.42055091</v>
      </c>
      <c r="K14" s="30">
        <v>0</v>
      </c>
      <c r="L14" s="30">
        <v>2735.2445124000001</v>
      </c>
      <c r="M14" s="30">
        <v>946.78126204</v>
      </c>
      <c r="N14" s="30">
        <f t="shared" si="1"/>
        <v>3682.9768293500001</v>
      </c>
      <c r="P14" s="4"/>
      <c r="Q14" s="4"/>
      <c r="R14" s="4"/>
      <c r="S14" s="4"/>
      <c r="T14" s="4"/>
      <c r="U14" s="4"/>
      <c r="V14" s="4"/>
      <c r="W14" s="4"/>
      <c r="X14" s="4"/>
      <c r="Y14" s="4"/>
      <c r="Z14" s="4"/>
      <c r="AA14" s="4"/>
    </row>
    <row r="15" spans="2:27" ht="15" customHeight="1" x14ac:dyDescent="0.35">
      <c r="B15" s="13" t="s">
        <v>30</v>
      </c>
      <c r="C15" s="30">
        <v>123.44014052</v>
      </c>
      <c r="D15" s="30">
        <v>0.22188637</v>
      </c>
      <c r="E15" s="30">
        <v>0</v>
      </c>
      <c r="F15" s="30">
        <v>380.89721092000002</v>
      </c>
      <c r="G15" s="30">
        <v>238.82923805000001</v>
      </c>
      <c r="H15" s="30">
        <f t="shared" si="0"/>
        <v>743.38847585999997</v>
      </c>
      <c r="I15" s="30">
        <v>0</v>
      </c>
      <c r="J15" s="30">
        <v>15.684013800000001</v>
      </c>
      <c r="K15" s="30">
        <v>0</v>
      </c>
      <c r="L15" s="30">
        <v>2869.1711473</v>
      </c>
      <c r="M15" s="30">
        <v>698.54360212999995</v>
      </c>
      <c r="N15" s="30">
        <f t="shared" si="1"/>
        <v>3583.3987632299995</v>
      </c>
      <c r="P15" s="4"/>
      <c r="Q15" s="4"/>
      <c r="R15" s="4"/>
      <c r="S15" s="4"/>
      <c r="T15" s="4"/>
      <c r="U15" s="4"/>
      <c r="V15" s="4"/>
      <c r="W15" s="4"/>
      <c r="X15" s="4"/>
      <c r="Y15" s="4"/>
      <c r="Z15" s="4"/>
      <c r="AA15" s="4"/>
    </row>
    <row r="16" spans="2:27" s="4" customFormat="1" ht="15" customHeight="1" thickBot="1" x14ac:dyDescent="0.4">
      <c r="B16" s="100" t="s">
        <v>31</v>
      </c>
      <c r="C16" s="101">
        <f t="shared" ref="C16:M16" si="4">SUM(C13:C15)</f>
        <v>237.05440518</v>
      </c>
      <c r="D16" s="101">
        <f t="shared" si="4"/>
        <v>0.29108210000000001</v>
      </c>
      <c r="E16" s="101">
        <f t="shared" si="4"/>
        <v>0</v>
      </c>
      <c r="F16" s="101">
        <f t="shared" si="4"/>
        <v>829.18009592999999</v>
      </c>
      <c r="G16" s="101">
        <f t="shared" si="4"/>
        <v>703.67008811000005</v>
      </c>
      <c r="H16" s="101">
        <f t="shared" si="0"/>
        <v>1770.19567132</v>
      </c>
      <c r="I16" s="101">
        <f t="shared" si="4"/>
        <v>4.5642465299999992</v>
      </c>
      <c r="J16" s="101">
        <f t="shared" si="4"/>
        <v>25.147063209999999</v>
      </c>
      <c r="K16" s="101">
        <f t="shared" si="4"/>
        <v>0</v>
      </c>
      <c r="L16" s="101">
        <f t="shared" si="4"/>
        <v>10986.75913328</v>
      </c>
      <c r="M16" s="101">
        <f t="shared" si="4"/>
        <v>2243.3402239699999</v>
      </c>
      <c r="N16" s="101">
        <f t="shared" si="1"/>
        <v>13259.810666990001</v>
      </c>
    </row>
    <row r="17" spans="2:27" ht="15" customHeight="1" x14ac:dyDescent="0.35">
      <c r="B17" s="13" t="s">
        <v>32</v>
      </c>
      <c r="C17" s="30">
        <v>189.26160863999999</v>
      </c>
      <c r="D17" s="30">
        <v>0.10729960000000001</v>
      </c>
      <c r="E17" s="30">
        <v>0.72125848999999997</v>
      </c>
      <c r="F17" s="30">
        <v>308.19279139999998</v>
      </c>
      <c r="G17" s="30">
        <v>183.48819294</v>
      </c>
      <c r="H17" s="30">
        <f t="shared" si="0"/>
        <v>681.77115106999997</v>
      </c>
      <c r="I17" s="30">
        <v>0</v>
      </c>
      <c r="J17" s="30">
        <v>11.84281998</v>
      </c>
      <c r="K17" s="30">
        <v>0</v>
      </c>
      <c r="L17" s="30">
        <v>1650.24243402</v>
      </c>
      <c r="M17" s="30">
        <v>731.93491776999997</v>
      </c>
      <c r="N17" s="30">
        <f t="shared" si="1"/>
        <v>2394.0201717700002</v>
      </c>
      <c r="P17" s="4"/>
      <c r="Q17" s="4"/>
      <c r="R17" s="4"/>
      <c r="S17" s="4"/>
      <c r="T17" s="4"/>
      <c r="U17" s="4"/>
      <c r="V17" s="4"/>
      <c r="W17" s="4"/>
      <c r="X17" s="4"/>
      <c r="Y17" s="4"/>
      <c r="Z17" s="4"/>
      <c r="AA17" s="4"/>
    </row>
    <row r="18" spans="2:27" ht="15" customHeight="1" x14ac:dyDescent="0.35">
      <c r="B18" s="13" t="s">
        <v>33</v>
      </c>
      <c r="C18" s="30">
        <v>13.12257058</v>
      </c>
      <c r="D18" s="30">
        <v>0.16132611999999999</v>
      </c>
      <c r="E18" s="30">
        <v>0</v>
      </c>
      <c r="F18" s="30">
        <v>630.92281932000003</v>
      </c>
      <c r="G18" s="30">
        <v>89.486789590000001</v>
      </c>
      <c r="H18" s="30">
        <f t="shared" si="0"/>
        <v>733.6935056100001</v>
      </c>
      <c r="I18" s="30">
        <v>0</v>
      </c>
      <c r="J18" s="30">
        <v>9.7237833699999996</v>
      </c>
      <c r="K18" s="30">
        <v>0</v>
      </c>
      <c r="L18" s="30">
        <v>6356.7489927799998</v>
      </c>
      <c r="M18" s="30">
        <v>822.25617470000009</v>
      </c>
      <c r="N18" s="30">
        <f t="shared" si="1"/>
        <v>7188.7289508499998</v>
      </c>
      <c r="P18" s="4"/>
      <c r="Q18" s="4"/>
      <c r="R18" s="4"/>
      <c r="S18" s="4"/>
      <c r="T18" s="4"/>
      <c r="U18" s="4"/>
      <c r="V18" s="4"/>
      <c r="W18" s="4"/>
      <c r="X18" s="4"/>
      <c r="Y18" s="4"/>
      <c r="Z18" s="4"/>
      <c r="AA18" s="4"/>
    </row>
    <row r="19" spans="2:27" ht="15" customHeight="1" x14ac:dyDescent="0.35">
      <c r="B19" s="13" t="s">
        <v>34</v>
      </c>
      <c r="C19" s="30">
        <v>247.27144958000002</v>
      </c>
      <c r="D19" s="30">
        <v>0.15986471999999999</v>
      </c>
      <c r="E19" s="30">
        <v>0</v>
      </c>
      <c r="F19" s="30">
        <v>323.10284287000002</v>
      </c>
      <c r="G19" s="30">
        <v>86.814172420000006</v>
      </c>
      <c r="H19" s="30">
        <f t="shared" si="0"/>
        <v>657.34832959000005</v>
      </c>
      <c r="I19" s="30">
        <v>0</v>
      </c>
      <c r="J19" s="30">
        <v>9.06374061</v>
      </c>
      <c r="K19" s="30">
        <v>0</v>
      </c>
      <c r="L19" s="30">
        <v>2519.2625601499999</v>
      </c>
      <c r="M19" s="30">
        <v>527.62260469</v>
      </c>
      <c r="N19" s="30">
        <f t="shared" si="1"/>
        <v>3055.94890545</v>
      </c>
      <c r="P19" s="4"/>
      <c r="Q19" s="4"/>
      <c r="R19" s="4"/>
      <c r="S19" s="4"/>
      <c r="T19" s="4"/>
      <c r="U19" s="4"/>
      <c r="V19" s="4"/>
      <c r="W19" s="4"/>
      <c r="X19" s="4"/>
      <c r="Y19" s="4"/>
      <c r="Z19" s="4"/>
      <c r="AA19" s="4"/>
    </row>
    <row r="20" spans="2:27" s="4" customFormat="1" ht="15" customHeight="1" thickBot="1" x14ac:dyDescent="0.4">
      <c r="B20" s="100" t="s">
        <v>35</v>
      </c>
      <c r="C20" s="101">
        <f t="shared" ref="C20:M20" si="5">SUM(C17:C19)</f>
        <v>449.65562880000004</v>
      </c>
      <c r="D20" s="101">
        <f t="shared" si="5"/>
        <v>0.42849044000000003</v>
      </c>
      <c r="E20" s="101">
        <f t="shared" si="5"/>
        <v>0.72125848999999997</v>
      </c>
      <c r="F20" s="101">
        <f t="shared" si="5"/>
        <v>1262.2184535900001</v>
      </c>
      <c r="G20" s="101">
        <f t="shared" si="5"/>
        <v>359.78915495000001</v>
      </c>
      <c r="H20" s="101">
        <f t="shared" si="0"/>
        <v>2072.8129862700002</v>
      </c>
      <c r="I20" s="101">
        <f t="shared" si="5"/>
        <v>0</v>
      </c>
      <c r="J20" s="101">
        <f t="shared" si="5"/>
        <v>30.630343960000001</v>
      </c>
      <c r="K20" s="101">
        <f t="shared" si="5"/>
        <v>0</v>
      </c>
      <c r="L20" s="101">
        <f t="shared" si="5"/>
        <v>10526.25398695</v>
      </c>
      <c r="M20" s="101">
        <f t="shared" si="5"/>
        <v>2081.8136971600002</v>
      </c>
      <c r="N20" s="101">
        <f t="shared" si="1"/>
        <v>12638.698028069999</v>
      </c>
    </row>
    <row r="21" spans="2:27" s="4" customFormat="1" ht="15" customHeight="1" thickBot="1" x14ac:dyDescent="0.4">
      <c r="B21" s="100" t="s">
        <v>36</v>
      </c>
      <c r="C21" s="101">
        <f>C20+C16+C12+C8</f>
        <v>1300.3725827400003</v>
      </c>
      <c r="D21" s="101">
        <f>D20+D16+D12+D8</f>
        <v>1.8842263100000001</v>
      </c>
      <c r="E21" s="101">
        <f>E20+E16+E12+E8</f>
        <v>0.72125848999999997</v>
      </c>
      <c r="F21" s="101">
        <f>F20+F16+F12+F8</f>
        <v>5997.4280705000001</v>
      </c>
      <c r="G21" s="101">
        <f>G20+G16+G12+G8</f>
        <v>2366.6265399200001</v>
      </c>
      <c r="H21" s="101">
        <f t="shared" si="0"/>
        <v>9667.03267796</v>
      </c>
      <c r="I21" s="101">
        <f>I20+I16+I12+I8</f>
        <v>123.17448657000001</v>
      </c>
      <c r="J21" s="101">
        <f>J20+J16+J12+J8</f>
        <v>190.72496685999999</v>
      </c>
      <c r="K21" s="101">
        <f>K20+K16+K12+K8</f>
        <v>0</v>
      </c>
      <c r="L21" s="101">
        <f>L20+L16+L12+L8</f>
        <v>45468.050591820007</v>
      </c>
      <c r="M21" s="101">
        <f>M20+M16+M12+M8</f>
        <v>8377.2636824399997</v>
      </c>
      <c r="N21" s="101">
        <f t="shared" si="1"/>
        <v>54159.213727690003</v>
      </c>
    </row>
    <row r="22" spans="2:27" ht="15" customHeight="1" x14ac:dyDescent="0.35">
      <c r="B22" s="13" t="s">
        <v>37</v>
      </c>
      <c r="C22" s="30">
        <v>242.25060074999999</v>
      </c>
      <c r="D22" s="30">
        <v>9.8232179999999988E-2</v>
      </c>
      <c r="E22" s="30">
        <v>0</v>
      </c>
      <c r="F22" s="30">
        <v>155.37183081999999</v>
      </c>
      <c r="G22" s="30">
        <v>104.40422058</v>
      </c>
      <c r="H22" s="30">
        <f t="shared" si="0"/>
        <v>502.12488432999999</v>
      </c>
      <c r="I22" s="30">
        <v>0</v>
      </c>
      <c r="J22" s="30">
        <v>0</v>
      </c>
      <c r="K22" s="30">
        <v>0</v>
      </c>
      <c r="L22" s="30">
        <v>2411.04042463</v>
      </c>
      <c r="M22" s="30">
        <v>514.33048524000003</v>
      </c>
      <c r="N22" s="30">
        <f t="shared" si="1"/>
        <v>2925.3709098700001</v>
      </c>
      <c r="P22" s="4"/>
      <c r="Q22" s="4"/>
      <c r="R22" s="4"/>
      <c r="S22" s="4"/>
      <c r="T22" s="4"/>
      <c r="U22" s="4"/>
      <c r="V22" s="4"/>
      <c r="W22" s="4"/>
      <c r="X22" s="4"/>
      <c r="Y22" s="4"/>
      <c r="Z22" s="4"/>
      <c r="AA22" s="4"/>
    </row>
    <row r="23" spans="2:27" ht="15" customHeight="1" x14ac:dyDescent="0.35">
      <c r="B23" s="13" t="s">
        <v>22</v>
      </c>
      <c r="C23" s="30">
        <v>169.35636331000001</v>
      </c>
      <c r="D23" s="30">
        <v>4.8671610000000004E-2</v>
      </c>
      <c r="E23" s="30">
        <v>0</v>
      </c>
      <c r="F23" s="30">
        <v>4293.9875807500002</v>
      </c>
      <c r="G23" s="30">
        <v>261.97733725000001</v>
      </c>
      <c r="H23" s="30">
        <f t="shared" si="0"/>
        <v>4725.3699529200003</v>
      </c>
      <c r="I23" s="30">
        <v>0</v>
      </c>
      <c r="J23" s="30">
        <v>12.94619166</v>
      </c>
      <c r="K23" s="30">
        <v>0</v>
      </c>
      <c r="L23" s="30">
        <v>1988.21440186</v>
      </c>
      <c r="M23" s="30">
        <v>1870.20778892</v>
      </c>
      <c r="N23" s="30">
        <f t="shared" si="1"/>
        <v>3871.36838244</v>
      </c>
      <c r="P23" s="4"/>
      <c r="Q23" s="4"/>
      <c r="R23" s="4"/>
      <c r="S23" s="4"/>
      <c r="T23" s="4"/>
      <c r="U23" s="4"/>
      <c r="V23" s="4"/>
      <c r="W23" s="4"/>
      <c r="X23" s="4"/>
      <c r="Y23" s="4"/>
      <c r="Z23" s="4"/>
      <c r="AA23" s="4"/>
    </row>
    <row r="24" spans="2:27" ht="15" customHeight="1" x14ac:dyDescent="0.35">
      <c r="B24" s="13" t="s">
        <v>23</v>
      </c>
      <c r="C24" s="30">
        <v>277.82163341</v>
      </c>
      <c r="D24" s="30">
        <v>0.31707108000000001</v>
      </c>
      <c r="E24" s="30">
        <v>0</v>
      </c>
      <c r="F24" s="30">
        <v>1120.7013129000002</v>
      </c>
      <c r="G24" s="30">
        <v>69.797089470000003</v>
      </c>
      <c r="H24" s="30">
        <f t="shared" si="0"/>
        <v>1468.6371068600001</v>
      </c>
      <c r="I24" s="30">
        <v>0</v>
      </c>
      <c r="J24" s="30">
        <v>17.704421199999999</v>
      </c>
      <c r="K24" s="30">
        <v>0</v>
      </c>
      <c r="L24" s="30">
        <v>2269.32731702</v>
      </c>
      <c r="M24" s="30">
        <v>293.09583951999997</v>
      </c>
      <c r="N24" s="30">
        <f t="shared" si="1"/>
        <v>2580.1275777400001</v>
      </c>
      <c r="P24" s="4"/>
      <c r="Q24" s="4"/>
      <c r="R24" s="4"/>
      <c r="S24" s="4"/>
      <c r="T24" s="4"/>
      <c r="U24" s="4"/>
      <c r="V24" s="4"/>
      <c r="W24" s="4"/>
      <c r="X24" s="4"/>
      <c r="Y24" s="4"/>
      <c r="Z24" s="4"/>
      <c r="AA24" s="4"/>
    </row>
    <row r="25" spans="2:27" s="4" customFormat="1" ht="15" customHeight="1" thickBot="1" x14ac:dyDescent="0.4">
      <c r="B25" s="100" t="s">
        <v>24</v>
      </c>
      <c r="C25" s="101">
        <f t="shared" ref="C25:M25" si="6">C22+C23+C24</f>
        <v>689.42859747</v>
      </c>
      <c r="D25" s="101">
        <f t="shared" si="6"/>
        <v>0.46397486999999998</v>
      </c>
      <c r="E25" s="101">
        <f t="shared" si="6"/>
        <v>0</v>
      </c>
      <c r="F25" s="101">
        <f t="shared" si="6"/>
        <v>5570.0607244700004</v>
      </c>
      <c r="G25" s="101">
        <f t="shared" si="6"/>
        <v>436.17864730000002</v>
      </c>
      <c r="H25" s="101">
        <f t="shared" si="0"/>
        <v>6696.1319441100004</v>
      </c>
      <c r="I25" s="101">
        <f t="shared" si="6"/>
        <v>0</v>
      </c>
      <c r="J25" s="101">
        <f t="shared" si="6"/>
        <v>30.650612859999999</v>
      </c>
      <c r="K25" s="101">
        <f t="shared" si="6"/>
        <v>0</v>
      </c>
      <c r="L25" s="101">
        <f t="shared" si="6"/>
        <v>6668.5821435099997</v>
      </c>
      <c r="M25" s="101">
        <f t="shared" si="6"/>
        <v>2677.6341136800002</v>
      </c>
      <c r="N25" s="101">
        <f t="shared" si="1"/>
        <v>9376.8668700500002</v>
      </c>
    </row>
    <row r="26" spans="2:27" ht="15" customHeight="1" x14ac:dyDescent="0.35">
      <c r="B26" s="13" t="s">
        <v>25</v>
      </c>
      <c r="C26" s="30">
        <v>186.77899744999999</v>
      </c>
      <c r="D26" s="30">
        <v>0.11780716000000001</v>
      </c>
      <c r="E26" s="30">
        <v>0</v>
      </c>
      <c r="F26" s="30">
        <v>523.52544677000003</v>
      </c>
      <c r="G26" s="30">
        <v>275.15274195000001</v>
      </c>
      <c r="H26" s="30">
        <f t="shared" si="0"/>
        <v>985.5749933300001</v>
      </c>
      <c r="I26" s="30">
        <v>0</v>
      </c>
      <c r="J26" s="30">
        <v>0</v>
      </c>
      <c r="K26" s="30">
        <v>0</v>
      </c>
      <c r="L26" s="30">
        <v>3198.3232699599998</v>
      </c>
      <c r="M26" s="30">
        <v>502.13784513999997</v>
      </c>
      <c r="N26" s="30">
        <f t="shared" si="1"/>
        <v>3700.4611150999999</v>
      </c>
      <c r="P26" s="4"/>
      <c r="Q26" s="4"/>
      <c r="R26" s="4"/>
      <c r="S26" s="4"/>
      <c r="T26" s="4"/>
      <c r="U26" s="4"/>
      <c r="V26" s="4"/>
      <c r="W26" s="4"/>
      <c r="X26" s="4"/>
      <c r="Y26" s="4"/>
      <c r="Z26" s="4"/>
      <c r="AA26" s="4"/>
    </row>
    <row r="27" spans="2:27" ht="15" customHeight="1" x14ac:dyDescent="0.35">
      <c r="B27" s="13" t="s">
        <v>1</v>
      </c>
      <c r="C27" s="30">
        <v>176.35966475000001</v>
      </c>
      <c r="D27" s="30">
        <v>0.72921670999999999</v>
      </c>
      <c r="E27" s="30">
        <v>0</v>
      </c>
      <c r="F27" s="30">
        <v>1319.23473595</v>
      </c>
      <c r="G27" s="30">
        <v>183.60089141</v>
      </c>
      <c r="H27" s="30">
        <f t="shared" si="0"/>
        <v>1679.92450882</v>
      </c>
      <c r="I27" s="30">
        <v>0.24495913</v>
      </c>
      <c r="J27" s="30">
        <v>21.988853949999999</v>
      </c>
      <c r="K27" s="30">
        <v>0</v>
      </c>
      <c r="L27" s="30">
        <v>2421.5201378000002</v>
      </c>
      <c r="M27" s="30">
        <v>465.13692363999996</v>
      </c>
      <c r="N27" s="30">
        <f t="shared" si="1"/>
        <v>2908.8908745200001</v>
      </c>
      <c r="P27" s="4"/>
      <c r="Q27" s="4"/>
      <c r="R27" s="4"/>
      <c r="S27" s="4"/>
      <c r="T27" s="4"/>
      <c r="U27" s="4"/>
      <c r="V27" s="4"/>
      <c r="W27" s="4"/>
      <c r="X27" s="4"/>
      <c r="Y27" s="4"/>
      <c r="Z27" s="4"/>
      <c r="AA27" s="4"/>
    </row>
    <row r="28" spans="2:27" ht="15" customHeight="1" x14ac:dyDescent="0.35">
      <c r="B28" s="13" t="s">
        <v>26</v>
      </c>
      <c r="C28" s="30">
        <v>11.86463311</v>
      </c>
      <c r="D28" s="30">
        <v>0.37492375</v>
      </c>
      <c r="E28" s="30">
        <v>0</v>
      </c>
      <c r="F28" s="30">
        <v>864.52560335999999</v>
      </c>
      <c r="G28" s="30">
        <v>205.04042149</v>
      </c>
      <c r="H28" s="30">
        <f t="shared" si="0"/>
        <v>1081.8055817100001</v>
      </c>
      <c r="I28" s="30">
        <v>0.61446658999999992</v>
      </c>
      <c r="J28" s="30">
        <v>19.91689783</v>
      </c>
      <c r="K28" s="30">
        <v>0</v>
      </c>
      <c r="L28" s="30">
        <v>2129.76223295</v>
      </c>
      <c r="M28" s="30">
        <v>741.69696780999993</v>
      </c>
      <c r="N28" s="30">
        <f t="shared" si="1"/>
        <v>2891.99056518</v>
      </c>
      <c r="P28" s="4"/>
      <c r="Q28" s="4"/>
      <c r="R28" s="4"/>
      <c r="S28" s="4"/>
      <c r="T28" s="4"/>
      <c r="U28" s="4"/>
      <c r="V28" s="4"/>
      <c r="W28" s="4"/>
      <c r="X28" s="4"/>
      <c r="Y28" s="4"/>
      <c r="Z28" s="4"/>
      <c r="AA28" s="4"/>
    </row>
    <row r="29" spans="2:27" s="4" customFormat="1" ht="15" customHeight="1" thickBot="1" x14ac:dyDescent="0.4">
      <c r="B29" s="100" t="s">
        <v>27</v>
      </c>
      <c r="C29" s="101">
        <f t="shared" ref="C29:M29" si="7">C26+C27+C28</f>
        <v>375.00329531</v>
      </c>
      <c r="D29" s="101">
        <f t="shared" si="7"/>
        <v>1.2219476199999999</v>
      </c>
      <c r="E29" s="101">
        <f t="shared" si="7"/>
        <v>0</v>
      </c>
      <c r="F29" s="101">
        <f t="shared" si="7"/>
        <v>2707.28578608</v>
      </c>
      <c r="G29" s="101">
        <f t="shared" si="7"/>
        <v>663.79405484999995</v>
      </c>
      <c r="H29" s="101">
        <f t="shared" si="0"/>
        <v>3747.3050838600002</v>
      </c>
      <c r="I29" s="101">
        <f t="shared" si="7"/>
        <v>0.85942571999999995</v>
      </c>
      <c r="J29" s="101">
        <f t="shared" si="7"/>
        <v>41.905751780000003</v>
      </c>
      <c r="K29" s="101">
        <f t="shared" si="7"/>
        <v>0</v>
      </c>
      <c r="L29" s="101">
        <f t="shared" si="7"/>
        <v>7749.6056407099995</v>
      </c>
      <c r="M29" s="101">
        <f t="shared" si="7"/>
        <v>1708.9717365899999</v>
      </c>
      <c r="N29" s="101">
        <f t="shared" si="1"/>
        <v>9501.3425547999996</v>
      </c>
    </row>
    <row r="30" spans="2:27" ht="15" customHeight="1" x14ac:dyDescent="0.35">
      <c r="B30" s="13" t="s">
        <v>28</v>
      </c>
      <c r="C30" s="30">
        <v>218.76325818999999</v>
      </c>
      <c r="D30" s="30">
        <v>0.19847720999999999</v>
      </c>
      <c r="E30" s="30">
        <v>0.24776266</v>
      </c>
      <c r="F30" s="30">
        <v>206.24805718000002</v>
      </c>
      <c r="G30" s="30">
        <v>123.41890685</v>
      </c>
      <c r="H30" s="30">
        <f t="shared" si="0"/>
        <v>548.87646209000002</v>
      </c>
      <c r="I30" s="30">
        <v>0</v>
      </c>
      <c r="J30" s="30">
        <v>16.393240949999999</v>
      </c>
      <c r="K30" s="30">
        <v>0</v>
      </c>
      <c r="L30" s="30">
        <v>3266.03153836</v>
      </c>
      <c r="M30" s="30">
        <v>727.26378688</v>
      </c>
      <c r="N30" s="30">
        <f t="shared" si="1"/>
        <v>4009.6885661899996</v>
      </c>
      <c r="P30" s="4"/>
      <c r="Q30" s="4"/>
      <c r="R30" s="4"/>
      <c r="S30" s="4"/>
      <c r="T30" s="4"/>
      <c r="U30" s="4"/>
      <c r="V30" s="4"/>
      <c r="W30" s="4"/>
      <c r="X30" s="4"/>
      <c r="Y30" s="4"/>
      <c r="Z30" s="4"/>
      <c r="AA30" s="4"/>
    </row>
    <row r="31" spans="2:27" ht="15" customHeight="1" thickBot="1" x14ac:dyDescent="0.4">
      <c r="B31" s="98" t="s">
        <v>29</v>
      </c>
      <c r="C31" s="99">
        <v>224.38102221</v>
      </c>
      <c r="D31" s="99">
        <v>0.412298</v>
      </c>
      <c r="E31" s="99">
        <v>0</v>
      </c>
      <c r="F31" s="99">
        <v>867.73439207000001</v>
      </c>
      <c r="G31" s="99">
        <v>350.36662007999996</v>
      </c>
      <c r="H31" s="99">
        <f t="shared" si="0"/>
        <v>1442.8943323600001</v>
      </c>
      <c r="I31" s="99">
        <v>0</v>
      </c>
      <c r="J31" s="99">
        <v>1.5149700800000001</v>
      </c>
      <c r="K31" s="99">
        <v>0</v>
      </c>
      <c r="L31" s="99">
        <v>3254.3766974200003</v>
      </c>
      <c r="M31" s="99">
        <v>330.88127370000001</v>
      </c>
      <c r="N31" s="99">
        <f t="shared" si="1"/>
        <v>3586.7729411999999</v>
      </c>
      <c r="P31" s="4"/>
      <c r="Q31" s="4"/>
      <c r="R31" s="4"/>
      <c r="S31" s="4"/>
      <c r="T31" s="4"/>
      <c r="U31" s="4"/>
      <c r="V31" s="4"/>
      <c r="W31" s="4"/>
      <c r="X31" s="4"/>
      <c r="Y31" s="4"/>
      <c r="Z31" s="4"/>
      <c r="AA31" s="4"/>
    </row>
  </sheetData>
  <mergeCells count="2">
    <mergeCell ref="C3:H3"/>
    <mergeCell ref="I3:N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30"/>
  <sheetViews>
    <sheetView workbookViewId="0">
      <selection sqref="A1:A1048576"/>
    </sheetView>
  </sheetViews>
  <sheetFormatPr defaultColWidth="9.1796875" defaultRowHeight="10.5" x14ac:dyDescent="0.25"/>
  <cols>
    <col min="1" max="1" width="9.1796875" style="37"/>
    <col min="2" max="16" width="6.7265625" style="37" customWidth="1"/>
    <col min="17" max="18" width="9.1796875" style="37"/>
    <col min="19" max="33" width="8.7265625" style="37" customWidth="1"/>
    <col min="34" max="16384" width="9.1796875" style="37"/>
  </cols>
  <sheetData>
    <row r="1" spans="2:33" x14ac:dyDescent="0.25">
      <c r="E1" s="38" t="s">
        <v>139</v>
      </c>
      <c r="F1" s="38"/>
      <c r="G1" s="38"/>
      <c r="H1" s="38"/>
      <c r="I1" s="38"/>
      <c r="J1" s="38"/>
      <c r="K1" s="38"/>
      <c r="L1" s="38"/>
      <c r="M1" s="38"/>
      <c r="N1" s="38"/>
      <c r="S1" s="38" t="s">
        <v>140</v>
      </c>
      <c r="T1" s="38"/>
      <c r="U1" s="38"/>
      <c r="V1" s="38"/>
      <c r="W1" s="38"/>
      <c r="X1" s="38"/>
      <c r="Y1" s="38"/>
      <c r="Z1" s="38"/>
      <c r="AA1" s="38"/>
      <c r="AB1" s="38"/>
      <c r="AC1" s="38"/>
      <c r="AD1" s="38"/>
    </row>
    <row r="2" spans="2:33" ht="15" customHeight="1" x14ac:dyDescent="0.3">
      <c r="B2" s="39"/>
      <c r="C2" s="39"/>
      <c r="D2" s="39"/>
      <c r="E2" s="39"/>
      <c r="F2" s="39"/>
      <c r="G2" s="39"/>
      <c r="H2" s="39"/>
      <c r="I2" s="39"/>
      <c r="J2" s="39"/>
      <c r="K2" s="39"/>
      <c r="L2" s="39"/>
      <c r="M2" s="39"/>
      <c r="N2" s="39"/>
      <c r="O2" s="39"/>
      <c r="P2" s="39"/>
    </row>
    <row r="3" spans="2:33" ht="42" customHeight="1" thickBot="1" x14ac:dyDescent="0.35">
      <c r="B3" s="40" t="s">
        <v>115</v>
      </c>
      <c r="C3" s="118" t="s">
        <v>3</v>
      </c>
      <c r="D3" s="118" t="s">
        <v>117</v>
      </c>
      <c r="E3" s="118" t="s">
        <v>4</v>
      </c>
      <c r="F3" s="118" t="s">
        <v>5</v>
      </c>
      <c r="G3" s="118" t="s">
        <v>6</v>
      </c>
      <c r="H3" s="118" t="s">
        <v>7</v>
      </c>
      <c r="I3" s="118" t="s">
        <v>8</v>
      </c>
      <c r="J3" s="118" t="s">
        <v>50</v>
      </c>
      <c r="K3" s="118" t="s">
        <v>116</v>
      </c>
      <c r="L3" s="118" t="s">
        <v>9</v>
      </c>
      <c r="M3" s="118" t="s">
        <v>10</v>
      </c>
      <c r="N3" s="118" t="s">
        <v>52</v>
      </c>
      <c r="O3" s="118" t="s">
        <v>53</v>
      </c>
      <c r="P3" s="118" t="s">
        <v>54</v>
      </c>
      <c r="Q3" s="41"/>
      <c r="S3" s="42" t="s">
        <v>115</v>
      </c>
      <c r="T3" s="119" t="s">
        <v>3</v>
      </c>
      <c r="U3" s="119" t="s">
        <v>117</v>
      </c>
      <c r="V3" s="119" t="s">
        <v>4</v>
      </c>
      <c r="W3" s="119" t="s">
        <v>5</v>
      </c>
      <c r="X3" s="119" t="s">
        <v>6</v>
      </c>
      <c r="Y3" s="119" t="s">
        <v>7</v>
      </c>
      <c r="Z3" s="119" t="s">
        <v>8</v>
      </c>
      <c r="AA3" s="119" t="s">
        <v>50</v>
      </c>
      <c r="AB3" s="119" t="s">
        <v>116</v>
      </c>
      <c r="AC3" s="119" t="s">
        <v>9</v>
      </c>
      <c r="AD3" s="119" t="s">
        <v>10</v>
      </c>
      <c r="AE3" s="119" t="s">
        <v>52</v>
      </c>
      <c r="AF3" s="119" t="s">
        <v>53</v>
      </c>
      <c r="AG3" s="39"/>
    </row>
    <row r="4" spans="2:33" ht="15" customHeight="1" x14ac:dyDescent="0.3">
      <c r="B4" s="39" t="s">
        <v>118</v>
      </c>
      <c r="C4" s="43">
        <v>576.28764735899995</v>
      </c>
      <c r="D4" s="43">
        <v>355.82166638999996</v>
      </c>
      <c r="E4" s="43">
        <v>1032.5336244550001</v>
      </c>
      <c r="F4" s="43">
        <v>1145.3930143519999</v>
      </c>
      <c r="G4" s="43">
        <v>58.582481869000006</v>
      </c>
      <c r="H4" s="43">
        <v>407.0053466</v>
      </c>
      <c r="I4" s="43">
        <v>240.29022509799998</v>
      </c>
      <c r="J4" s="43">
        <v>74.679066156000005</v>
      </c>
      <c r="K4" s="43">
        <v>119.843271215</v>
      </c>
      <c r="L4" s="43">
        <v>363.54458345200004</v>
      </c>
      <c r="M4" s="43">
        <v>173.27324659299998</v>
      </c>
      <c r="N4" s="43">
        <v>129.58458602100109</v>
      </c>
      <c r="O4" s="43">
        <v>4676.8387595600007</v>
      </c>
      <c r="P4" s="43">
        <v>56.934266638425903</v>
      </c>
      <c r="S4" s="39" t="s">
        <v>118</v>
      </c>
      <c r="T4" s="43">
        <f>C4/$O4*100</f>
        <v>12.322161977061988</v>
      </c>
      <c r="U4" s="43">
        <f t="shared" ref="U4:AF4" si="0">D4/$O4*100</f>
        <v>7.6081662140406108</v>
      </c>
      <c r="V4" s="43">
        <f t="shared" si="0"/>
        <v>22.077597230487829</v>
      </c>
      <c r="W4" s="43">
        <f t="shared" si="0"/>
        <v>24.490752690814578</v>
      </c>
      <c r="X4" s="43">
        <f t="shared" si="0"/>
        <v>1.2526085435220664</v>
      </c>
      <c r="Y4" s="43">
        <f t="shared" si="0"/>
        <v>8.7025738436680946</v>
      </c>
      <c r="Z4" s="43">
        <f t="shared" si="0"/>
        <v>5.1378770458318428</v>
      </c>
      <c r="AA4" s="43">
        <f t="shared" si="0"/>
        <v>1.5967851361851495</v>
      </c>
      <c r="AB4" s="43">
        <f t="shared" si="0"/>
        <v>2.5624845622489434</v>
      </c>
      <c r="AC4" s="43">
        <f t="shared" si="0"/>
        <v>7.773297351953234</v>
      </c>
      <c r="AD4" s="43">
        <f t="shared" si="0"/>
        <v>3.7049223952570389</v>
      </c>
      <c r="AE4" s="43">
        <f t="shared" si="0"/>
        <v>2.7707730089286309</v>
      </c>
      <c r="AF4" s="43">
        <f t="shared" si="0"/>
        <v>100</v>
      </c>
      <c r="AG4" s="39"/>
    </row>
    <row r="5" spans="2:33" ht="15" customHeight="1" x14ac:dyDescent="0.3">
      <c r="B5" s="39" t="s">
        <v>119</v>
      </c>
      <c r="C5" s="43">
        <v>0.42339053000000004</v>
      </c>
      <c r="D5" s="43">
        <v>692.39335848999997</v>
      </c>
      <c r="E5" s="43">
        <v>15.415457350000001</v>
      </c>
      <c r="F5" s="43">
        <v>329.01749531000002</v>
      </c>
      <c r="G5" s="43">
        <v>1.9463906899999999</v>
      </c>
      <c r="H5" s="43">
        <v>4.0108271100000001</v>
      </c>
      <c r="I5" s="43">
        <v>2.0301377700000001</v>
      </c>
      <c r="J5" s="43">
        <v>23.819731340000001</v>
      </c>
      <c r="K5" s="43">
        <v>0.85375240000000008</v>
      </c>
      <c r="L5" s="43">
        <v>20.94675011</v>
      </c>
      <c r="M5" s="43">
        <v>0.28714330999999998</v>
      </c>
      <c r="N5" s="43">
        <v>0.81805906999966282</v>
      </c>
      <c r="O5" s="43">
        <v>1091.9624934799999</v>
      </c>
      <c r="P5" s="43">
        <v>13.29318519606173</v>
      </c>
      <c r="S5" s="39" t="s">
        <v>119</v>
      </c>
      <c r="T5" s="43">
        <f t="shared" ref="T5:T25" si="1">C5/$O5*100</f>
        <v>3.8773358290969062E-2</v>
      </c>
      <c r="U5" s="43">
        <f t="shared" ref="U5:U25" si="2">D5/$O5*100</f>
        <v>63.408163066425104</v>
      </c>
      <c r="V5" s="43">
        <f t="shared" ref="V5:V25" si="3">E5/$O5*100</f>
        <v>1.4117204063366802</v>
      </c>
      <c r="W5" s="43">
        <f t="shared" ref="W5:W25" si="4">F5/$O5*100</f>
        <v>30.130842155708731</v>
      </c>
      <c r="X5" s="43">
        <f t="shared" ref="X5:X25" si="5">G5/$O5*100</f>
        <v>0.17824702786237678</v>
      </c>
      <c r="Y5" s="43">
        <f t="shared" ref="Y5:Y25" si="6">H5/$O5*100</f>
        <v>0.36730447556104284</v>
      </c>
      <c r="Z5" s="43">
        <f t="shared" ref="Z5:Z25" si="7">I5/$O5*100</f>
        <v>0.18591643780090911</v>
      </c>
      <c r="AA5" s="43">
        <f t="shared" ref="AA5:AA25" si="8">J5/$O5*100</f>
        <v>2.1813690014286444</v>
      </c>
      <c r="AB5" s="43">
        <f t="shared" ref="AB5:AB25" si="9">K5/$O5*100</f>
        <v>7.8185139608518722E-2</v>
      </c>
      <c r="AC5" s="43">
        <f t="shared" ref="AC5:AC25" si="10">L5/$O5*100</f>
        <v>1.9182664455117255</v>
      </c>
      <c r="AD5" s="43">
        <f t="shared" ref="AD5:AD25" si="11">M5/$O5*100</f>
        <v>2.6296078090090484E-2</v>
      </c>
      <c r="AE5" s="43">
        <f t="shared" ref="AE5:AE25" si="12">N5/$O5*100</f>
        <v>7.4916407375181168E-2</v>
      </c>
      <c r="AF5" s="43">
        <f t="shared" ref="AF5:AF25" si="13">O5/$O5*100</f>
        <v>100</v>
      </c>
      <c r="AG5" s="39"/>
    </row>
    <row r="6" spans="2:33" ht="15" customHeight="1" x14ac:dyDescent="0.3">
      <c r="B6" s="39" t="s">
        <v>138</v>
      </c>
      <c r="C6" s="43">
        <v>28.76128448</v>
      </c>
      <c r="D6" s="43">
        <v>0</v>
      </c>
      <c r="E6" s="43">
        <v>7.4578783299999998</v>
      </c>
      <c r="F6" s="43">
        <v>0</v>
      </c>
      <c r="G6" s="43">
        <v>0</v>
      </c>
      <c r="H6" s="43">
        <v>0.11530960000000001</v>
      </c>
      <c r="I6" s="43">
        <v>0</v>
      </c>
      <c r="J6" s="43">
        <v>0</v>
      </c>
      <c r="K6" s="43">
        <v>1.9496157700000001</v>
      </c>
      <c r="L6" s="43">
        <v>0</v>
      </c>
      <c r="M6" s="43">
        <v>7.8757299700000001</v>
      </c>
      <c r="N6" s="43">
        <v>5.390472999999929E-2</v>
      </c>
      <c r="O6" s="43">
        <v>46.213722880000006</v>
      </c>
      <c r="P6" s="43">
        <v>0.56259036414840669</v>
      </c>
      <c r="S6" s="39" t="s">
        <v>138</v>
      </c>
      <c r="T6" s="43">
        <f t="shared" si="1"/>
        <v>62.235376610281854</v>
      </c>
      <c r="U6" s="43">
        <f t="shared" si="2"/>
        <v>0</v>
      </c>
      <c r="V6" s="43">
        <f t="shared" si="3"/>
        <v>16.13780034420806</v>
      </c>
      <c r="W6" s="43">
        <f t="shared" si="4"/>
        <v>0</v>
      </c>
      <c r="X6" s="43">
        <f t="shared" si="5"/>
        <v>0</v>
      </c>
      <c r="Y6" s="43">
        <f t="shared" si="6"/>
        <v>0.24951376520653076</v>
      </c>
      <c r="Z6" s="43">
        <f t="shared" si="7"/>
        <v>0</v>
      </c>
      <c r="AA6" s="43">
        <f t="shared" si="8"/>
        <v>0</v>
      </c>
      <c r="AB6" s="43">
        <f t="shared" si="9"/>
        <v>4.2186944667116162</v>
      </c>
      <c r="AC6" s="43">
        <f t="shared" si="10"/>
        <v>0</v>
      </c>
      <c r="AD6" s="43">
        <f t="shared" si="11"/>
        <v>17.041972555317315</v>
      </c>
      <c r="AE6" s="43">
        <f t="shared" si="12"/>
        <v>0.11664225827460384</v>
      </c>
      <c r="AF6" s="43">
        <f t="shared" si="13"/>
        <v>100</v>
      </c>
      <c r="AG6" s="39"/>
    </row>
    <row r="7" spans="2:33" ht="15" customHeight="1" x14ac:dyDescent="0.3">
      <c r="B7" s="39" t="s">
        <v>120</v>
      </c>
      <c r="C7" s="43">
        <v>3.8308750000000003E-2</v>
      </c>
      <c r="D7" s="43">
        <v>0</v>
      </c>
      <c r="E7" s="43">
        <v>0</v>
      </c>
      <c r="F7" s="43">
        <v>0</v>
      </c>
      <c r="G7" s="43">
        <v>0</v>
      </c>
      <c r="H7" s="43">
        <v>0</v>
      </c>
      <c r="I7" s="43">
        <v>0</v>
      </c>
      <c r="J7" s="43">
        <v>0</v>
      </c>
      <c r="K7" s="43">
        <v>3.5007099400000001</v>
      </c>
      <c r="L7" s="43">
        <v>0</v>
      </c>
      <c r="M7" s="43">
        <v>3.4052209999999999E-2</v>
      </c>
      <c r="N7" s="43">
        <v>2.4357899999971622E-4</v>
      </c>
      <c r="O7" s="43">
        <v>3.573314479</v>
      </c>
      <c r="P7" s="43">
        <v>4.350033212380279E-2</v>
      </c>
      <c r="S7" s="39" t="s">
        <v>120</v>
      </c>
      <c r="T7" s="43">
        <f t="shared" si="1"/>
        <v>1.0720788843281657</v>
      </c>
      <c r="U7" s="43">
        <f t="shared" si="2"/>
        <v>0</v>
      </c>
      <c r="V7" s="43">
        <f t="shared" si="3"/>
        <v>0</v>
      </c>
      <c r="W7" s="43">
        <f t="shared" si="4"/>
        <v>0</v>
      </c>
      <c r="X7" s="43">
        <f t="shared" si="5"/>
        <v>0</v>
      </c>
      <c r="Y7" s="43">
        <f t="shared" si="6"/>
        <v>0</v>
      </c>
      <c r="Z7" s="43">
        <f t="shared" si="7"/>
        <v>0</v>
      </c>
      <c r="AA7" s="43">
        <f t="shared" si="8"/>
        <v>0</v>
      </c>
      <c r="AB7" s="43">
        <f t="shared" si="9"/>
        <v>97.968145836962037</v>
      </c>
      <c r="AC7" s="43">
        <f t="shared" si="10"/>
        <v>0</v>
      </c>
      <c r="AD7" s="43">
        <f t="shared" si="11"/>
        <v>0.95295866625009684</v>
      </c>
      <c r="AE7" s="43">
        <f t="shared" si="12"/>
        <v>6.816612459698267E-3</v>
      </c>
      <c r="AF7" s="43">
        <f t="shared" si="13"/>
        <v>100</v>
      </c>
      <c r="AG7" s="39"/>
    </row>
    <row r="8" spans="2:33" ht="15" customHeight="1" thickBot="1" x14ac:dyDescent="0.35">
      <c r="B8" s="42" t="s">
        <v>121</v>
      </c>
      <c r="C8" s="44">
        <v>605.51063111899998</v>
      </c>
      <c r="D8" s="44">
        <v>1048.2150248800001</v>
      </c>
      <c r="E8" s="44">
        <v>1055.4069601350002</v>
      </c>
      <c r="F8" s="44">
        <v>1474.4105096619999</v>
      </c>
      <c r="G8" s="44">
        <v>60.528872559</v>
      </c>
      <c r="H8" s="44">
        <v>411.13148331000008</v>
      </c>
      <c r="I8" s="44">
        <v>242.32036286799999</v>
      </c>
      <c r="J8" s="44">
        <v>98.498797496000009</v>
      </c>
      <c r="K8" s="44">
        <v>126.14734932500001</v>
      </c>
      <c r="L8" s="44">
        <v>384.49133356200002</v>
      </c>
      <c r="M8" s="44">
        <v>181.47017208299999</v>
      </c>
      <c r="N8" s="44">
        <v>130.45679340000061</v>
      </c>
      <c r="O8" s="44">
        <v>5818.5882903990014</v>
      </c>
      <c r="P8" s="51">
        <v>70.833542530759843</v>
      </c>
      <c r="S8" s="42" t="s">
        <v>121</v>
      </c>
      <c r="T8" s="44">
        <f t="shared" si="1"/>
        <v>10.406486950075616</v>
      </c>
      <c r="U8" s="50">
        <f t="shared" si="2"/>
        <v>18.014937173156142</v>
      </c>
      <c r="V8" s="50">
        <f t="shared" si="3"/>
        <v>18.138539925165027</v>
      </c>
      <c r="W8" s="50">
        <f t="shared" si="4"/>
        <v>25.339660345016341</v>
      </c>
      <c r="X8" s="44">
        <f t="shared" si="5"/>
        <v>1.0402673215232645</v>
      </c>
      <c r="Y8" s="44">
        <f t="shared" si="6"/>
        <v>7.0658287335502017</v>
      </c>
      <c r="Z8" s="44">
        <f t="shared" si="7"/>
        <v>4.1645902884698387</v>
      </c>
      <c r="AA8" s="44">
        <f t="shared" si="8"/>
        <v>1.6928298167878379</v>
      </c>
      <c r="AB8" s="44">
        <f t="shared" si="9"/>
        <v>2.1680061043870427</v>
      </c>
      <c r="AC8" s="44">
        <f t="shared" si="10"/>
        <v>6.6079831459536731</v>
      </c>
      <c r="AD8" s="44">
        <f t="shared" si="11"/>
        <v>3.118800695736387</v>
      </c>
      <c r="AE8" s="44">
        <f t="shared" si="12"/>
        <v>2.2420695001786202</v>
      </c>
      <c r="AF8" s="44">
        <f t="shared" si="13"/>
        <v>100</v>
      </c>
      <c r="AG8" s="39"/>
    </row>
    <row r="9" spans="2:33" ht="15" customHeight="1" x14ac:dyDescent="0.3">
      <c r="B9" s="39" t="s">
        <v>122</v>
      </c>
      <c r="C9" s="43">
        <v>0</v>
      </c>
      <c r="D9" s="43">
        <v>0</v>
      </c>
      <c r="E9" s="43">
        <v>0.77872401000000002</v>
      </c>
      <c r="F9" s="43">
        <v>292.63406842900002</v>
      </c>
      <c r="G9" s="43">
        <v>0</v>
      </c>
      <c r="H9" s="43">
        <v>1.15417192</v>
      </c>
      <c r="I9" s="43">
        <v>0.12318105</v>
      </c>
      <c r="J9" s="43">
        <v>0</v>
      </c>
      <c r="K9" s="43">
        <v>1.8129400000000001E-3</v>
      </c>
      <c r="L9" s="43">
        <v>0</v>
      </c>
      <c r="M9" s="43">
        <v>0</v>
      </c>
      <c r="N9" s="43">
        <v>0.41721750099998189</v>
      </c>
      <c r="O9" s="43">
        <v>295.10917585000004</v>
      </c>
      <c r="P9" s="43">
        <v>3.5925601392490041</v>
      </c>
      <c r="S9" s="39" t="s">
        <v>122</v>
      </c>
      <c r="T9" s="43">
        <f t="shared" si="1"/>
        <v>0</v>
      </c>
      <c r="U9" s="43">
        <f t="shared" si="2"/>
        <v>0</v>
      </c>
      <c r="V9" s="43">
        <f t="shared" si="3"/>
        <v>0.26387658321943019</v>
      </c>
      <c r="W9" s="43">
        <f t="shared" si="4"/>
        <v>99.16129093110338</v>
      </c>
      <c r="X9" s="43">
        <f t="shared" si="5"/>
        <v>0</v>
      </c>
      <c r="Y9" s="43">
        <f t="shared" si="6"/>
        <v>0.39109997738147251</v>
      </c>
      <c r="Z9" s="43">
        <f t="shared" si="7"/>
        <v>4.1740840367027847E-2</v>
      </c>
      <c r="AA9" s="43">
        <f t="shared" si="8"/>
        <v>0</v>
      </c>
      <c r="AB9" s="43">
        <f t="shared" si="9"/>
        <v>6.1432857679813142E-4</v>
      </c>
      <c r="AC9" s="43">
        <f t="shared" si="10"/>
        <v>0</v>
      </c>
      <c r="AD9" s="43">
        <f t="shared" si="11"/>
        <v>0</v>
      </c>
      <c r="AE9" s="43">
        <f t="shared" si="12"/>
        <v>0.14137733935187696</v>
      </c>
      <c r="AF9" s="43">
        <f t="shared" si="13"/>
        <v>100</v>
      </c>
      <c r="AG9" s="39"/>
    </row>
    <row r="10" spans="2:33" ht="15" customHeight="1" thickBot="1" x14ac:dyDescent="0.35">
      <c r="B10" s="42" t="s">
        <v>131</v>
      </c>
      <c r="C10" s="44">
        <f>C11-SUM(C8:C9)</f>
        <v>10.645802709000009</v>
      </c>
      <c r="D10" s="44">
        <f t="shared" ref="D10:O10" si="14">D11-SUM(D8:D9)</f>
        <v>10.341625329999943</v>
      </c>
      <c r="E10" s="44">
        <f t="shared" si="14"/>
        <v>31.986199742999815</v>
      </c>
      <c r="F10" s="44">
        <f t="shared" si="14"/>
        <v>9.305593060000092</v>
      </c>
      <c r="G10" s="44">
        <f t="shared" si="14"/>
        <v>1.4281079999996393E-2</v>
      </c>
      <c r="H10" s="44">
        <f t="shared" si="14"/>
        <v>4.9365354549998983</v>
      </c>
      <c r="I10" s="44">
        <f t="shared" si="14"/>
        <v>26.795718590000035</v>
      </c>
      <c r="J10" s="44">
        <f t="shared" si="14"/>
        <v>0</v>
      </c>
      <c r="K10" s="44">
        <f t="shared" si="14"/>
        <v>9.9596879480000098</v>
      </c>
      <c r="L10" s="44">
        <f t="shared" si="14"/>
        <v>2.0847849099999962</v>
      </c>
      <c r="M10" s="44">
        <f t="shared" si="14"/>
        <v>0.97907298100003004</v>
      </c>
      <c r="N10" s="44">
        <f t="shared" si="14"/>
        <v>12.000276952999116</v>
      </c>
      <c r="O10" s="44">
        <f t="shared" si="14"/>
        <v>119.0495787589989</v>
      </c>
      <c r="P10" s="44">
        <f>P11-SUM(P8:P9)</f>
        <v>1.449269647451942</v>
      </c>
      <c r="S10" s="42" t="s">
        <v>131</v>
      </c>
      <c r="T10" s="44">
        <f t="shared" si="1"/>
        <v>8.9423270707669733</v>
      </c>
      <c r="U10" s="44">
        <f t="shared" si="2"/>
        <v>8.6868222784183722</v>
      </c>
      <c r="V10" s="44">
        <f t="shared" si="3"/>
        <v>26.867965495074873</v>
      </c>
      <c r="W10" s="44">
        <f t="shared" si="4"/>
        <v>7.8165694973504358</v>
      </c>
      <c r="X10" s="44">
        <f t="shared" si="5"/>
        <v>1.1995909728422197E-2</v>
      </c>
      <c r="Y10" s="44">
        <f t="shared" si="6"/>
        <v>4.1466215222762797</v>
      </c>
      <c r="Z10" s="44">
        <f t="shared" si="7"/>
        <v>22.508033097911788</v>
      </c>
      <c r="AA10" s="44">
        <f t="shared" si="8"/>
        <v>0</v>
      </c>
      <c r="AB10" s="44">
        <f t="shared" si="9"/>
        <v>8.3660001587760018</v>
      </c>
      <c r="AC10" s="44">
        <f t="shared" si="10"/>
        <v>1.7511904970452556</v>
      </c>
      <c r="AD10" s="44">
        <f t="shared" si="11"/>
        <v>0.82240776591242026</v>
      </c>
      <c r="AE10" s="44">
        <f t="shared" si="12"/>
        <v>10.080066706739203</v>
      </c>
      <c r="AF10" s="44">
        <f t="shared" si="13"/>
        <v>100</v>
      </c>
      <c r="AG10" s="39"/>
    </row>
    <row r="11" spans="2:33" ht="15" customHeight="1" thickBot="1" x14ac:dyDescent="0.35">
      <c r="B11" s="42" t="s">
        <v>123</v>
      </c>
      <c r="C11" s="44">
        <v>616.15643382799999</v>
      </c>
      <c r="D11" s="44">
        <v>1058.55665021</v>
      </c>
      <c r="E11" s="44">
        <v>1088.1718838879999</v>
      </c>
      <c r="F11" s="44">
        <v>1776.350171151</v>
      </c>
      <c r="G11" s="44">
        <v>60.543153638999996</v>
      </c>
      <c r="H11" s="44">
        <v>417.22219068499999</v>
      </c>
      <c r="I11" s="44">
        <v>269.23926250800002</v>
      </c>
      <c r="J11" s="44">
        <v>98.498797496000009</v>
      </c>
      <c r="K11" s="44">
        <v>136.10885021300001</v>
      </c>
      <c r="L11" s="44">
        <v>386.57611847200002</v>
      </c>
      <c r="M11" s="44">
        <v>182.44924506400002</v>
      </c>
      <c r="N11" s="44">
        <v>142.8742878539997</v>
      </c>
      <c r="O11" s="44">
        <v>6232.747045008</v>
      </c>
      <c r="P11" s="44">
        <v>75.875372317460787</v>
      </c>
      <c r="S11" s="45" t="s">
        <v>123</v>
      </c>
      <c r="T11" s="46">
        <f t="shared" si="1"/>
        <v>9.8857924022682528</v>
      </c>
      <c r="U11" s="46">
        <f t="shared" si="2"/>
        <v>16.983789692826228</v>
      </c>
      <c r="V11" s="46">
        <f t="shared" si="3"/>
        <v>17.458945085210068</v>
      </c>
      <c r="W11" s="46">
        <f t="shared" si="4"/>
        <v>28.500276977769119</v>
      </c>
      <c r="X11" s="46">
        <f t="shared" si="5"/>
        <v>0.97137190394227346</v>
      </c>
      <c r="Y11" s="46">
        <f t="shared" si="6"/>
        <v>6.6940337490379322</v>
      </c>
      <c r="Z11" s="46">
        <f t="shared" si="7"/>
        <v>4.3197527601195063</v>
      </c>
      <c r="AA11" s="46">
        <f t="shared" si="8"/>
        <v>1.5803432545026954</v>
      </c>
      <c r="AB11" s="46">
        <f t="shared" si="9"/>
        <v>2.1837698406517845</v>
      </c>
      <c r="AC11" s="46">
        <f t="shared" si="10"/>
        <v>6.2023392844351166</v>
      </c>
      <c r="AD11" s="46">
        <f t="shared" si="11"/>
        <v>2.9272685662757527</v>
      </c>
      <c r="AE11" s="46">
        <f t="shared" si="12"/>
        <v>2.2923164829612674</v>
      </c>
      <c r="AF11" s="46">
        <f t="shared" si="13"/>
        <v>100</v>
      </c>
      <c r="AG11" s="39"/>
    </row>
    <row r="12" spans="2:33" ht="15" customHeight="1" thickBot="1" x14ac:dyDescent="0.35">
      <c r="B12" s="42" t="s">
        <v>132</v>
      </c>
      <c r="C12" s="44">
        <f>C13-C11</f>
        <v>3.8747610059999715</v>
      </c>
      <c r="D12" s="44">
        <f t="shared" ref="D12:P12" si="15">D13-D11</f>
        <v>0</v>
      </c>
      <c r="E12" s="44">
        <f t="shared" si="15"/>
        <v>2.5117711130001226</v>
      </c>
      <c r="F12" s="44">
        <f t="shared" si="15"/>
        <v>0</v>
      </c>
      <c r="G12" s="44">
        <f t="shared" si="15"/>
        <v>2.4650000000292493E-4</v>
      </c>
      <c r="H12" s="44">
        <f t="shared" si="15"/>
        <v>18.064909719000013</v>
      </c>
      <c r="I12" s="44">
        <f t="shared" si="15"/>
        <v>3.084610899998097E-2</v>
      </c>
      <c r="J12" s="44">
        <f t="shared" si="15"/>
        <v>1.4849999999455576E-4</v>
      </c>
      <c r="K12" s="44">
        <f t="shared" si="15"/>
        <v>8.06353249999745E-2</v>
      </c>
      <c r="L12" s="44">
        <f t="shared" si="15"/>
        <v>7.3386700000241945E-3</v>
      </c>
      <c r="M12" s="44">
        <f t="shared" si="15"/>
        <v>2.8755794999966611E-2</v>
      </c>
      <c r="N12" s="44">
        <f t="shared" si="15"/>
        <v>1.2641526200013686</v>
      </c>
      <c r="O12" s="44">
        <f t="shared" si="15"/>
        <v>25.86356535699997</v>
      </c>
      <c r="P12" s="44">
        <f t="shared" si="15"/>
        <v>0.31485437107400571</v>
      </c>
      <c r="Q12" s="47">
        <f>P12+P10+P6</f>
        <v>2.3267143826743544</v>
      </c>
      <c r="S12" s="48" t="s">
        <v>132</v>
      </c>
      <c r="T12" s="49">
        <f t="shared" si="1"/>
        <v>14.98154238410625</v>
      </c>
      <c r="U12" s="49">
        <f t="shared" si="2"/>
        <v>0</v>
      </c>
      <c r="V12" s="49">
        <f t="shared" si="3"/>
        <v>9.7116197180459967</v>
      </c>
      <c r="W12" s="49">
        <f t="shared" si="4"/>
        <v>0</v>
      </c>
      <c r="X12" s="49">
        <f t="shared" si="5"/>
        <v>9.5307818779211638E-4</v>
      </c>
      <c r="Y12" s="49">
        <f t="shared" si="6"/>
        <v>69.846942869811059</v>
      </c>
      <c r="Z12" s="49">
        <f t="shared" si="7"/>
        <v>0.11926472075371648</v>
      </c>
      <c r="AA12" s="49">
        <f t="shared" si="8"/>
        <v>5.7416677841890917E-4</v>
      </c>
      <c r="AB12" s="49">
        <f t="shared" si="9"/>
        <v>0.31177188406528245</v>
      </c>
      <c r="AC12" s="49">
        <f t="shared" si="10"/>
        <v>2.8374548902005824E-2</v>
      </c>
      <c r="AD12" s="49">
        <f t="shared" si="11"/>
        <v>0.11118264091993743</v>
      </c>
      <c r="AE12" s="49">
        <f t="shared" si="12"/>
        <v>4.8877739884351481</v>
      </c>
      <c r="AF12" s="49">
        <f t="shared" si="13"/>
        <v>100</v>
      </c>
      <c r="AG12" s="39"/>
    </row>
    <row r="13" spans="2:33" ht="15" customHeight="1" thickBot="1" x14ac:dyDescent="0.35">
      <c r="B13" s="42" t="s">
        <v>133</v>
      </c>
      <c r="C13" s="44">
        <v>620.03119483399996</v>
      </c>
      <c r="D13" s="44">
        <v>1058.55665021</v>
      </c>
      <c r="E13" s="44">
        <v>1090.683655001</v>
      </c>
      <c r="F13" s="44">
        <v>1776.350171151</v>
      </c>
      <c r="G13" s="44">
        <v>60.543400138999999</v>
      </c>
      <c r="H13" s="44">
        <v>435.287100404</v>
      </c>
      <c r="I13" s="44">
        <v>269.27010861700001</v>
      </c>
      <c r="J13" s="44">
        <v>98.498945996000003</v>
      </c>
      <c r="K13" s="44">
        <v>136.18948553799999</v>
      </c>
      <c r="L13" s="44">
        <v>386.58345714200004</v>
      </c>
      <c r="M13" s="44">
        <v>182.47800085899999</v>
      </c>
      <c r="N13" s="44">
        <v>144.13844047400107</v>
      </c>
      <c r="O13" s="44">
        <v>6258.610610365</v>
      </c>
      <c r="P13" s="44">
        <v>76.190226688534793</v>
      </c>
      <c r="S13" s="42" t="s">
        <v>133</v>
      </c>
      <c r="T13" s="44">
        <f t="shared" si="1"/>
        <v>9.9068504726457167</v>
      </c>
      <c r="U13" s="44">
        <f t="shared" si="2"/>
        <v>16.913604569948877</v>
      </c>
      <c r="V13" s="44">
        <f t="shared" si="3"/>
        <v>17.426929440133225</v>
      </c>
      <c r="W13" s="44">
        <f t="shared" si="4"/>
        <v>28.382500234303663</v>
      </c>
      <c r="X13" s="44">
        <f t="shared" si="5"/>
        <v>0.96736167031597975</v>
      </c>
      <c r="Y13" s="44">
        <f t="shared" si="6"/>
        <v>6.9550117031264582</v>
      </c>
      <c r="Z13" s="44">
        <f t="shared" si="7"/>
        <v>4.3023943392652804</v>
      </c>
      <c r="AA13" s="44">
        <f t="shared" si="8"/>
        <v>1.5738148948406232</v>
      </c>
      <c r="AB13" s="44">
        <f t="shared" si="9"/>
        <v>2.1760338518656854</v>
      </c>
      <c r="AC13" s="44">
        <f t="shared" si="10"/>
        <v>6.1768255162219567</v>
      </c>
      <c r="AD13" s="44">
        <f t="shared" si="11"/>
        <v>2.9156311555282706</v>
      </c>
      <c r="AE13" s="44">
        <f t="shared" si="12"/>
        <v>2.3030421518042798</v>
      </c>
      <c r="AF13" s="44">
        <f t="shared" si="13"/>
        <v>100</v>
      </c>
      <c r="AG13" s="39"/>
    </row>
    <row r="14" spans="2:33" ht="15" customHeight="1" x14ac:dyDescent="0.3">
      <c r="B14" s="39" t="s">
        <v>124</v>
      </c>
      <c r="C14" s="43">
        <v>39.651808273999997</v>
      </c>
      <c r="D14" s="43">
        <v>0</v>
      </c>
      <c r="E14" s="43">
        <v>3.8268516539999999</v>
      </c>
      <c r="F14" s="43">
        <v>0.73142453000000007</v>
      </c>
      <c r="G14" s="43">
        <v>23.339638921999999</v>
      </c>
      <c r="H14" s="43">
        <v>199.989794561</v>
      </c>
      <c r="I14" s="43">
        <v>25.673517846999999</v>
      </c>
      <c r="J14" s="43">
        <v>0.77072663600000002</v>
      </c>
      <c r="K14" s="43">
        <v>52.966842336000006</v>
      </c>
      <c r="L14" s="43">
        <v>58.291222634</v>
      </c>
      <c r="M14" s="43">
        <v>2.8358578620000001</v>
      </c>
      <c r="N14" s="43">
        <v>27.472496057000001</v>
      </c>
      <c r="O14" s="43">
        <v>435.550181313</v>
      </c>
      <c r="P14" s="43">
        <v>5.3022418415857606</v>
      </c>
      <c r="S14" s="39" t="s">
        <v>124</v>
      </c>
      <c r="T14" s="43">
        <f t="shared" si="1"/>
        <v>9.1038438221897948</v>
      </c>
      <c r="U14" s="43">
        <f t="shared" si="2"/>
        <v>0</v>
      </c>
      <c r="V14" s="43">
        <f t="shared" si="3"/>
        <v>0.87862474134751989</v>
      </c>
      <c r="W14" s="43">
        <f t="shared" si="4"/>
        <v>0.16793117334839899</v>
      </c>
      <c r="X14" s="43">
        <f t="shared" si="5"/>
        <v>5.3586566883386064</v>
      </c>
      <c r="Y14" s="43">
        <f t="shared" si="6"/>
        <v>45.916590818103934</v>
      </c>
      <c r="Z14" s="43">
        <f t="shared" si="7"/>
        <v>5.8945028491562503</v>
      </c>
      <c r="AA14" s="43">
        <f t="shared" si="8"/>
        <v>0.1769547273925095</v>
      </c>
      <c r="AB14" s="43">
        <f t="shared" si="9"/>
        <v>12.160904669199615</v>
      </c>
      <c r="AC14" s="43">
        <f t="shared" si="10"/>
        <v>13.383354004876443</v>
      </c>
      <c r="AD14" s="43">
        <f t="shared" si="11"/>
        <v>0.65109784903569212</v>
      </c>
      <c r="AE14" s="43">
        <f t="shared" si="12"/>
        <v>6.3075386570112357</v>
      </c>
      <c r="AF14" s="43">
        <f t="shared" si="13"/>
        <v>100</v>
      </c>
      <c r="AG14" s="39"/>
    </row>
    <row r="15" spans="2:33" ht="15" customHeight="1" x14ac:dyDescent="0.3">
      <c r="B15" s="39" t="s">
        <v>125</v>
      </c>
      <c r="C15" s="43">
        <v>26.695235549</v>
      </c>
      <c r="D15" s="43">
        <v>75.336417990000001</v>
      </c>
      <c r="E15" s="43">
        <v>1.728854186</v>
      </c>
      <c r="F15" s="43">
        <v>1.9865399999999997E-3</v>
      </c>
      <c r="G15" s="43">
        <v>0.96254743999999992</v>
      </c>
      <c r="H15" s="43">
        <v>129.846622776</v>
      </c>
      <c r="I15" s="43">
        <v>1.3268246180000001</v>
      </c>
      <c r="J15" s="43">
        <v>6.7591999999999999E-4</v>
      </c>
      <c r="K15" s="43">
        <v>3.3150972300000001</v>
      </c>
      <c r="L15" s="43">
        <v>1.713614806</v>
      </c>
      <c r="M15" s="43">
        <v>0.16304692800000001</v>
      </c>
      <c r="N15" s="43">
        <v>2.6197405839999988</v>
      </c>
      <c r="O15" s="43">
        <v>243.71066456700001</v>
      </c>
      <c r="P15" s="43">
        <v>2.9668518998484701</v>
      </c>
      <c r="S15" s="39" t="s">
        <v>125</v>
      </c>
      <c r="T15" s="43">
        <f t="shared" si="1"/>
        <v>10.953659166466654</v>
      </c>
      <c r="U15" s="43">
        <f t="shared" si="2"/>
        <v>30.912236903481421</v>
      </c>
      <c r="V15" s="43">
        <f t="shared" si="3"/>
        <v>0.70938799049752288</v>
      </c>
      <c r="W15" s="43">
        <f t="shared" si="4"/>
        <v>8.1512231051910635E-4</v>
      </c>
      <c r="X15" s="43">
        <f t="shared" si="5"/>
        <v>0.394954993746439</v>
      </c>
      <c r="Y15" s="43">
        <f t="shared" si="6"/>
        <v>53.279007304295902</v>
      </c>
      <c r="Z15" s="43">
        <f t="shared" si="7"/>
        <v>0.54442616221057272</v>
      </c>
      <c r="AA15" s="43">
        <f t="shared" si="8"/>
        <v>2.7734526972830878E-4</v>
      </c>
      <c r="AB15" s="43">
        <f t="shared" si="9"/>
        <v>1.3602594026362873</v>
      </c>
      <c r="AC15" s="43">
        <f t="shared" si="10"/>
        <v>0.70313492806914057</v>
      </c>
      <c r="AD15" s="43">
        <f t="shared" si="11"/>
        <v>6.690184374560916E-2</v>
      </c>
      <c r="AE15" s="43">
        <f t="shared" si="12"/>
        <v>1.0749388372702047</v>
      </c>
      <c r="AF15" s="43">
        <f t="shared" si="13"/>
        <v>100</v>
      </c>
      <c r="AG15" s="39"/>
    </row>
    <row r="16" spans="2:33" ht="15" customHeight="1" x14ac:dyDescent="0.3">
      <c r="B16" s="39" t="s">
        <v>126</v>
      </c>
      <c r="C16" s="43">
        <v>9.3123673110000009</v>
      </c>
      <c r="D16" s="43">
        <v>0</v>
      </c>
      <c r="E16" s="43">
        <v>1.3100770000000001E-2</v>
      </c>
      <c r="F16" s="43">
        <v>1.39370262</v>
      </c>
      <c r="G16" s="43">
        <v>0.17559748</v>
      </c>
      <c r="H16" s="43">
        <v>18.512443699000002</v>
      </c>
      <c r="I16" s="43">
        <v>1.3880469199999999</v>
      </c>
      <c r="J16" s="43">
        <v>0</v>
      </c>
      <c r="K16" s="43">
        <v>1.9032468E-2</v>
      </c>
      <c r="L16" s="43">
        <v>49.946905848999997</v>
      </c>
      <c r="M16" s="43">
        <v>2.688E-5</v>
      </c>
      <c r="N16" s="43">
        <v>1.0020264440000091</v>
      </c>
      <c r="O16" s="43">
        <v>81.763250440999997</v>
      </c>
      <c r="P16" s="43">
        <v>0.99535839081829802</v>
      </c>
      <c r="S16" s="39" t="s">
        <v>126</v>
      </c>
      <c r="T16" s="43">
        <f t="shared" si="1"/>
        <v>11.38942894365454</v>
      </c>
      <c r="U16" s="43">
        <f t="shared" si="2"/>
        <v>0</v>
      </c>
      <c r="V16" s="43">
        <f t="shared" si="3"/>
        <v>1.6022809672242004E-2</v>
      </c>
      <c r="W16" s="43">
        <f t="shared" si="4"/>
        <v>1.7045587259348132</v>
      </c>
      <c r="X16" s="43">
        <f t="shared" si="5"/>
        <v>0.21476333077867343</v>
      </c>
      <c r="Y16" s="43">
        <f t="shared" si="6"/>
        <v>22.641521220292606</v>
      </c>
      <c r="Z16" s="43">
        <f t="shared" si="7"/>
        <v>1.6976415596412819</v>
      </c>
      <c r="AA16" s="43">
        <f t="shared" si="8"/>
        <v>0</v>
      </c>
      <c r="AB16" s="43">
        <f t="shared" si="9"/>
        <v>2.3277533485210139E-2</v>
      </c>
      <c r="AC16" s="43">
        <f t="shared" si="10"/>
        <v>61.087231218922078</v>
      </c>
      <c r="AD16" s="43">
        <f t="shared" si="11"/>
        <v>3.2875405337996552E-5</v>
      </c>
      <c r="AE16" s="43">
        <f t="shared" si="12"/>
        <v>1.2255217822132292</v>
      </c>
      <c r="AF16" s="43">
        <f t="shared" si="13"/>
        <v>100</v>
      </c>
      <c r="AG16" s="39"/>
    </row>
    <row r="17" spans="2:33" ht="15" customHeight="1" thickBot="1" x14ac:dyDescent="0.35">
      <c r="B17" s="42" t="s">
        <v>134</v>
      </c>
      <c r="C17" s="44">
        <f>C18-SUM(C14:C16)</f>
        <v>18.08109325800001</v>
      </c>
      <c r="D17" s="44">
        <f t="shared" ref="D17:P17" si="16">D18-SUM(D14:D16)</f>
        <v>51.19989455000001</v>
      </c>
      <c r="E17" s="44">
        <f t="shared" si="16"/>
        <v>40.132434263999997</v>
      </c>
      <c r="F17" s="44">
        <f t="shared" si="16"/>
        <v>2.6980685800000002</v>
      </c>
      <c r="G17" s="44">
        <f t="shared" si="16"/>
        <v>0.58215642999999773</v>
      </c>
      <c r="H17" s="44">
        <f t="shared" si="16"/>
        <v>42.977165569000022</v>
      </c>
      <c r="I17" s="44">
        <f t="shared" si="16"/>
        <v>2.2309943929999996</v>
      </c>
      <c r="J17" s="44">
        <f t="shared" si="16"/>
        <v>3.5932999999999105E-3</v>
      </c>
      <c r="K17" s="44">
        <f t="shared" si="16"/>
        <v>6.9157049399999977</v>
      </c>
      <c r="L17" s="44">
        <f t="shared" si="16"/>
        <v>10.977647363999992</v>
      </c>
      <c r="M17" s="44">
        <f t="shared" si="16"/>
        <v>1.5579043800000001</v>
      </c>
      <c r="N17" s="44">
        <f t="shared" si="16"/>
        <v>4.7352826299996451</v>
      </c>
      <c r="O17" s="44">
        <f t="shared" si="16"/>
        <v>182.091939658</v>
      </c>
      <c r="P17" s="44">
        <f t="shared" si="16"/>
        <v>2.2167262072066993</v>
      </c>
      <c r="S17" s="45" t="s">
        <v>134</v>
      </c>
      <c r="T17" s="46">
        <f t="shared" si="1"/>
        <v>9.9296505336586645</v>
      </c>
      <c r="U17" s="46">
        <f t="shared" si="2"/>
        <v>28.11760621923311</v>
      </c>
      <c r="V17" s="46">
        <f t="shared" si="3"/>
        <v>22.03965444015568</v>
      </c>
      <c r="W17" s="46">
        <f t="shared" si="4"/>
        <v>1.4817067603692053</v>
      </c>
      <c r="X17" s="46">
        <f t="shared" si="5"/>
        <v>0.31970466737483694</v>
      </c>
      <c r="Y17" s="46">
        <f t="shared" si="6"/>
        <v>23.601904427905229</v>
      </c>
      <c r="Z17" s="46">
        <f t="shared" si="7"/>
        <v>1.225202168305852</v>
      </c>
      <c r="AA17" s="46">
        <f t="shared" si="8"/>
        <v>1.9733437991537386E-3</v>
      </c>
      <c r="AB17" s="46">
        <f t="shared" si="9"/>
        <v>3.7979193109749296</v>
      </c>
      <c r="AC17" s="46">
        <f t="shared" si="10"/>
        <v>6.0286289358100653</v>
      </c>
      <c r="AD17" s="46">
        <f t="shared" si="11"/>
        <v>0.85555922075738911</v>
      </c>
      <c r="AE17" s="46">
        <f t="shared" si="12"/>
        <v>2.6004899716557039</v>
      </c>
      <c r="AF17" s="46">
        <f t="shared" si="13"/>
        <v>100</v>
      </c>
      <c r="AG17" s="39"/>
    </row>
    <row r="18" spans="2:33" ht="15" customHeight="1" thickBot="1" x14ac:dyDescent="0.35">
      <c r="B18" s="42" t="s">
        <v>127</v>
      </c>
      <c r="C18" s="44">
        <v>93.740504392000005</v>
      </c>
      <c r="D18" s="44">
        <v>126.53631254000001</v>
      </c>
      <c r="E18" s="44">
        <v>45.701240874</v>
      </c>
      <c r="F18" s="44">
        <v>4.82518227</v>
      </c>
      <c r="G18" s="44">
        <v>25.059940271999999</v>
      </c>
      <c r="H18" s="44">
        <v>391.32602660500004</v>
      </c>
      <c r="I18" s="44">
        <v>30.619383778</v>
      </c>
      <c r="J18" s="44">
        <v>0.77499585599999998</v>
      </c>
      <c r="K18" s="44">
        <v>63.216676974000002</v>
      </c>
      <c r="L18" s="44">
        <v>120.929390653</v>
      </c>
      <c r="M18" s="44">
        <v>4.5568360500000002</v>
      </c>
      <c r="N18" s="44">
        <v>35.829545714999654</v>
      </c>
      <c r="O18" s="44">
        <v>943.116035979</v>
      </c>
      <c r="P18" s="50">
        <v>11.481178339459229</v>
      </c>
      <c r="S18" s="48" t="s">
        <v>127</v>
      </c>
      <c r="T18" s="49">
        <f t="shared" si="1"/>
        <v>9.9394454993751467</v>
      </c>
      <c r="U18" s="49">
        <f t="shared" si="2"/>
        <v>13.416833953909945</v>
      </c>
      <c r="V18" s="49">
        <f t="shared" si="3"/>
        <v>4.8457707355765507</v>
      </c>
      <c r="W18" s="49">
        <f t="shared" si="4"/>
        <v>0.51162127309087979</v>
      </c>
      <c r="X18" s="49">
        <f t="shared" si="5"/>
        <v>2.6571428452053167</v>
      </c>
      <c r="Y18" s="49">
        <f t="shared" si="6"/>
        <v>41.492882283438718</v>
      </c>
      <c r="Z18" s="49">
        <f t="shared" si="7"/>
        <v>3.2466189323369523</v>
      </c>
      <c r="AA18" s="49">
        <f t="shared" si="8"/>
        <v>8.2173966557096745E-2</v>
      </c>
      <c r="AB18" s="49">
        <f t="shared" si="9"/>
        <v>6.7029585504161258</v>
      </c>
      <c r="AC18" s="49">
        <f t="shared" si="10"/>
        <v>12.822323663224477</v>
      </c>
      <c r="AD18" s="49">
        <f t="shared" si="11"/>
        <v>0.48316812313235497</v>
      </c>
      <c r="AE18" s="49">
        <f t="shared" si="12"/>
        <v>3.7990601737364007</v>
      </c>
      <c r="AF18" s="49">
        <f t="shared" si="13"/>
        <v>100</v>
      </c>
      <c r="AG18" s="39"/>
    </row>
    <row r="19" spans="2:33" ht="15" customHeight="1" x14ac:dyDescent="0.3">
      <c r="B19" s="39" t="s">
        <v>128</v>
      </c>
      <c r="C19" s="43">
        <v>35.056341148999998</v>
      </c>
      <c r="D19" s="43">
        <v>0</v>
      </c>
      <c r="E19" s="43">
        <v>3.0674091320000003</v>
      </c>
      <c r="F19" s="43">
        <v>0.86881085999999996</v>
      </c>
      <c r="G19" s="43">
        <v>9.241858E-2</v>
      </c>
      <c r="H19" s="43">
        <v>104.23402383300001</v>
      </c>
      <c r="I19" s="43">
        <v>1.414649359</v>
      </c>
      <c r="J19" s="43">
        <v>1.132796E-2</v>
      </c>
      <c r="K19" s="43">
        <v>10.790285301000001</v>
      </c>
      <c r="L19" s="43">
        <v>11.912455327</v>
      </c>
      <c r="M19" s="43">
        <v>2.7251536009999997</v>
      </c>
      <c r="N19" s="43">
        <v>6.141717371999988</v>
      </c>
      <c r="O19" s="43">
        <v>176.31459247399999</v>
      </c>
      <c r="P19" s="43">
        <v>2.1463947200746616</v>
      </c>
      <c r="S19" s="39" t="s">
        <v>128</v>
      </c>
      <c r="T19" s="43">
        <f t="shared" si="1"/>
        <v>19.882835933826371</v>
      </c>
      <c r="U19" s="43">
        <f t="shared" si="2"/>
        <v>0</v>
      </c>
      <c r="V19" s="43">
        <f t="shared" si="3"/>
        <v>1.7397363933177181</v>
      </c>
      <c r="W19" s="43">
        <f t="shared" si="4"/>
        <v>0.49276174354548569</v>
      </c>
      <c r="X19" s="43">
        <f t="shared" si="5"/>
        <v>5.2416863915349714E-2</v>
      </c>
      <c r="Y19" s="43">
        <f t="shared" si="6"/>
        <v>59.11820591274698</v>
      </c>
      <c r="Z19" s="43">
        <f t="shared" si="7"/>
        <v>0.80234388949321345</v>
      </c>
      <c r="AA19" s="43">
        <f t="shared" si="8"/>
        <v>6.4248567523816627E-3</v>
      </c>
      <c r="AB19" s="43">
        <f t="shared" si="9"/>
        <v>6.1199048527938356</v>
      </c>
      <c r="AC19" s="43">
        <f t="shared" si="10"/>
        <v>6.7563638152960337</v>
      </c>
      <c r="AD19" s="43">
        <f t="shared" si="11"/>
        <v>1.5456199981869685</v>
      </c>
      <c r="AE19" s="43">
        <f t="shared" si="12"/>
        <v>3.4833857401256614</v>
      </c>
      <c r="AF19" s="43">
        <f t="shared" si="13"/>
        <v>100</v>
      </c>
      <c r="AG19" s="39"/>
    </row>
    <row r="20" spans="2:33" ht="15" customHeight="1" thickBot="1" x14ac:dyDescent="0.35">
      <c r="B20" s="42" t="s">
        <v>135</v>
      </c>
      <c r="C20" s="44">
        <f>C21-SUM(C19)</f>
        <v>61.628080579000006</v>
      </c>
      <c r="D20" s="44">
        <f t="shared" ref="D20:P20" si="17">D21-SUM(D19)</f>
        <v>0</v>
      </c>
      <c r="E20" s="44">
        <f t="shared" si="17"/>
        <v>56.157616851</v>
      </c>
      <c r="F20" s="44">
        <f t="shared" si="17"/>
        <v>19.267529271000001</v>
      </c>
      <c r="G20" s="44">
        <f t="shared" si="17"/>
        <v>0.62640633000000001</v>
      </c>
      <c r="H20" s="44">
        <f t="shared" si="17"/>
        <v>193.62501520999999</v>
      </c>
      <c r="I20" s="44">
        <f t="shared" si="17"/>
        <v>12.289869598000001</v>
      </c>
      <c r="J20" s="44">
        <f t="shared" si="17"/>
        <v>3.7647200000000009E-3</v>
      </c>
      <c r="K20" s="44">
        <f t="shared" si="17"/>
        <v>1.4834000739999986</v>
      </c>
      <c r="L20" s="44">
        <f t="shared" si="17"/>
        <v>12.243642565999998</v>
      </c>
      <c r="M20" s="44">
        <f t="shared" si="17"/>
        <v>1.7854627470000004</v>
      </c>
      <c r="N20" s="44">
        <f t="shared" si="17"/>
        <v>8.7066356620000818</v>
      </c>
      <c r="O20" s="44">
        <f t="shared" si="17"/>
        <v>367.81742360800007</v>
      </c>
      <c r="P20" s="44">
        <f t="shared" si="17"/>
        <v>4.4776859640820508</v>
      </c>
      <c r="S20" s="42" t="s">
        <v>135</v>
      </c>
      <c r="T20" s="44">
        <f t="shared" si="1"/>
        <v>16.755073746772769</v>
      </c>
      <c r="U20" s="44">
        <f t="shared" si="2"/>
        <v>0</v>
      </c>
      <c r="V20" s="44">
        <f t="shared" si="3"/>
        <v>15.267796805311146</v>
      </c>
      <c r="W20" s="44">
        <f t="shared" si="4"/>
        <v>5.2383405554855642</v>
      </c>
      <c r="X20" s="44">
        <f t="shared" si="5"/>
        <v>0.17030360439574771</v>
      </c>
      <c r="Y20" s="44">
        <f t="shared" si="6"/>
        <v>52.641610424729379</v>
      </c>
      <c r="Z20" s="44">
        <f t="shared" si="7"/>
        <v>3.3412962000130477</v>
      </c>
      <c r="AA20" s="44">
        <f t="shared" si="8"/>
        <v>1.0235295443785817E-3</v>
      </c>
      <c r="AB20" s="44">
        <f t="shared" si="9"/>
        <v>0.40329793500509276</v>
      </c>
      <c r="AC20" s="44">
        <f t="shared" si="10"/>
        <v>3.3287282711894073</v>
      </c>
      <c r="AD20" s="44">
        <f t="shared" si="11"/>
        <v>0.48542092690607552</v>
      </c>
      <c r="AE20" s="44">
        <f t="shared" si="12"/>
        <v>2.3671080006473928</v>
      </c>
      <c r="AF20" s="44">
        <f t="shared" si="13"/>
        <v>100</v>
      </c>
      <c r="AG20" s="39"/>
    </row>
    <row r="21" spans="2:33" ht="15" customHeight="1" thickBot="1" x14ac:dyDescent="0.35">
      <c r="B21" s="42" t="s">
        <v>129</v>
      </c>
      <c r="C21" s="44">
        <v>96.684421728000004</v>
      </c>
      <c r="D21" s="44">
        <v>0</v>
      </c>
      <c r="E21" s="44">
        <v>59.225025983000002</v>
      </c>
      <c r="F21" s="44">
        <v>20.136340131000001</v>
      </c>
      <c r="G21" s="44">
        <v>0.71882491000000004</v>
      </c>
      <c r="H21" s="44">
        <v>297.859039043</v>
      </c>
      <c r="I21" s="44">
        <v>13.704518957000001</v>
      </c>
      <c r="J21" s="44">
        <v>1.5092680000000001E-2</v>
      </c>
      <c r="K21" s="44">
        <v>12.273685374999999</v>
      </c>
      <c r="L21" s="44">
        <v>24.156097892999998</v>
      </c>
      <c r="M21" s="44">
        <v>4.5106163480000001</v>
      </c>
      <c r="N21" s="44">
        <v>14.84835303400007</v>
      </c>
      <c r="O21" s="44">
        <v>544.13201608200006</v>
      </c>
      <c r="P21" s="50">
        <v>6.6240806841567119</v>
      </c>
      <c r="S21" s="42" t="s">
        <v>129</v>
      </c>
      <c r="T21" s="44">
        <f t="shared" si="1"/>
        <v>17.768559627160364</v>
      </c>
      <c r="U21" s="44">
        <f t="shared" si="2"/>
        <v>0</v>
      </c>
      <c r="V21" s="44">
        <f t="shared" si="3"/>
        <v>10.884311937652068</v>
      </c>
      <c r="W21" s="44">
        <f t="shared" si="4"/>
        <v>3.7006350547043496</v>
      </c>
      <c r="X21" s="44">
        <f t="shared" si="5"/>
        <v>0.13210487322100048</v>
      </c>
      <c r="Y21" s="44">
        <f t="shared" si="6"/>
        <v>54.740215653495561</v>
      </c>
      <c r="Z21" s="44">
        <f t="shared" si="7"/>
        <v>2.5186018377817243</v>
      </c>
      <c r="AA21" s="44">
        <f t="shared" si="8"/>
        <v>2.7737165897118526E-3</v>
      </c>
      <c r="AB21" s="44">
        <f t="shared" si="9"/>
        <v>2.2556447722698181</v>
      </c>
      <c r="AC21" s="44">
        <f t="shared" si="10"/>
        <v>4.4393818373223057</v>
      </c>
      <c r="AD21" s="44">
        <f t="shared" si="11"/>
        <v>0.82895624861012684</v>
      </c>
      <c r="AE21" s="44">
        <f t="shared" si="12"/>
        <v>2.7288144411929696</v>
      </c>
      <c r="AF21" s="44">
        <f t="shared" si="13"/>
        <v>100</v>
      </c>
      <c r="AG21" s="39"/>
    </row>
    <row r="22" spans="2:33" ht="15" customHeight="1" x14ac:dyDescent="0.3">
      <c r="B22" s="39" t="s">
        <v>130</v>
      </c>
      <c r="C22" s="43">
        <v>4.058171303</v>
      </c>
      <c r="D22" s="43">
        <v>224.38102221</v>
      </c>
      <c r="E22" s="43">
        <v>5.3197600000000006E-3</v>
      </c>
      <c r="F22" s="43">
        <v>0.32525560999999997</v>
      </c>
      <c r="G22" s="43">
        <v>0</v>
      </c>
      <c r="H22" s="43">
        <v>0.85467797999999995</v>
      </c>
      <c r="I22" s="43">
        <v>0.53144931299999998</v>
      </c>
      <c r="J22" s="43">
        <v>1.3702999999999999E-5</v>
      </c>
      <c r="K22" s="43">
        <v>1.46087E-3</v>
      </c>
      <c r="L22" s="43">
        <v>4.8811999999999996E-3</v>
      </c>
      <c r="M22" s="43">
        <v>2.9633099999999999E-4</v>
      </c>
      <c r="N22" s="43">
        <v>0.1297475610000447</v>
      </c>
      <c r="O22" s="43">
        <v>230.292295841</v>
      </c>
      <c r="P22" s="43">
        <v>2.8035011789502637</v>
      </c>
      <c r="S22" s="39" t="s">
        <v>130</v>
      </c>
      <c r="T22" s="43">
        <f t="shared" si="1"/>
        <v>1.7621828329862457</v>
      </c>
      <c r="U22" s="43">
        <f t="shared" si="2"/>
        <v>97.433143123866685</v>
      </c>
      <c r="V22" s="43">
        <f t="shared" si="3"/>
        <v>2.3100034591139367E-3</v>
      </c>
      <c r="W22" s="43">
        <f t="shared" si="4"/>
        <v>0.14123599263805386</v>
      </c>
      <c r="X22" s="43">
        <f t="shared" si="5"/>
        <v>0</v>
      </c>
      <c r="Y22" s="43">
        <f t="shared" si="6"/>
        <v>0.3711274738387656</v>
      </c>
      <c r="Z22" s="43">
        <f t="shared" si="7"/>
        <v>0.230771642212003</v>
      </c>
      <c r="AA22" s="43">
        <f t="shared" si="8"/>
        <v>5.9502641848952335E-6</v>
      </c>
      <c r="AB22" s="43">
        <f t="shared" si="9"/>
        <v>6.3435469895554986E-4</v>
      </c>
      <c r="AC22" s="43">
        <f t="shared" si="10"/>
        <v>2.1195672144282722E-3</v>
      </c>
      <c r="AD22" s="43">
        <f t="shared" si="11"/>
        <v>1.2867603708488577E-4</v>
      </c>
      <c r="AE22" s="43">
        <f t="shared" si="12"/>
        <v>5.6340382784505268E-2</v>
      </c>
      <c r="AF22" s="43">
        <f t="shared" si="13"/>
        <v>100</v>
      </c>
      <c r="AG22" s="39"/>
    </row>
    <row r="23" spans="2:33" ht="15" customHeight="1" thickBot="1" x14ac:dyDescent="0.35">
      <c r="B23" s="39" t="s">
        <v>137</v>
      </c>
      <c r="C23" s="43">
        <v>28.367545116999999</v>
      </c>
      <c r="D23" s="43">
        <v>33.420347399999997</v>
      </c>
      <c r="E23" s="43">
        <v>2.0525021209999998</v>
      </c>
      <c r="F23" s="43">
        <v>0.19986703</v>
      </c>
      <c r="G23" s="43">
        <v>1.9587195430000002</v>
      </c>
      <c r="H23" s="43">
        <v>36.660481483000005</v>
      </c>
      <c r="I23" s="43">
        <v>2.5083456879999999</v>
      </c>
      <c r="J23" s="43">
        <v>6.2630000000000002E-5</v>
      </c>
      <c r="K23" s="43">
        <v>0.12736366599999999</v>
      </c>
      <c r="L23" s="43">
        <v>16.514543850999999</v>
      </c>
      <c r="M23" s="43">
        <v>0.43804932400000002</v>
      </c>
      <c r="N23" s="43">
        <v>8.7441121220000184</v>
      </c>
      <c r="O23" s="43">
        <v>130.99193997500001</v>
      </c>
      <c r="P23" s="43">
        <v>1.594651947915984</v>
      </c>
      <c r="S23" s="42" t="s">
        <v>137</v>
      </c>
      <c r="T23" s="43">
        <f t="shared" si="1"/>
        <v>21.655947016598109</v>
      </c>
      <c r="U23" s="43">
        <f t="shared" si="2"/>
        <v>25.513285326088241</v>
      </c>
      <c r="V23" s="43">
        <f t="shared" si="3"/>
        <v>1.5668919182292611</v>
      </c>
      <c r="W23" s="43">
        <f t="shared" si="4"/>
        <v>0.15257963966190966</v>
      </c>
      <c r="X23" s="43">
        <f t="shared" si="5"/>
        <v>1.4952977590635153</v>
      </c>
      <c r="Y23" s="43">
        <f t="shared" si="6"/>
        <v>27.986822311354963</v>
      </c>
      <c r="Z23" s="43">
        <f t="shared" si="7"/>
        <v>1.9148855177491997</v>
      </c>
      <c r="AA23" s="43">
        <f t="shared" si="8"/>
        <v>4.781210203616576E-5</v>
      </c>
      <c r="AB23" s="43">
        <f t="shared" si="9"/>
        <v>9.7230154789911136E-2</v>
      </c>
      <c r="AC23" s="43">
        <f t="shared" si="10"/>
        <v>12.607297711715562</v>
      </c>
      <c r="AD23" s="43">
        <f t="shared" si="11"/>
        <v>0.33440937212137051</v>
      </c>
      <c r="AE23" s="43">
        <f t="shared" si="12"/>
        <v>6.6753054605259248</v>
      </c>
      <c r="AF23" s="43">
        <f t="shared" si="13"/>
        <v>100</v>
      </c>
      <c r="AG23" s="39"/>
    </row>
    <row r="24" spans="2:33" ht="15" customHeight="1" thickBot="1" x14ac:dyDescent="0.35">
      <c r="B24" s="42" t="s">
        <v>136</v>
      </c>
      <c r="C24" s="44">
        <f>C25-SUM(C13,C18,C21,C22,C23)</f>
        <v>11.207890147000057</v>
      </c>
      <c r="D24" s="44">
        <f t="shared" ref="D24:P24" si="18">D25-SUM(D13,D18,D21,D22,D23)</f>
        <v>0</v>
      </c>
      <c r="E24" s="44">
        <f t="shared" si="18"/>
        <v>14.828273943999875</v>
      </c>
      <c r="F24" s="44">
        <f t="shared" si="18"/>
        <v>1.7498850010001661</v>
      </c>
      <c r="G24" s="44">
        <f t="shared" si="18"/>
        <v>0.12891396100000918</v>
      </c>
      <c r="H24" s="44">
        <f t="shared" si="18"/>
        <v>49.804687812000111</v>
      </c>
      <c r="I24" s="44">
        <f t="shared" si="18"/>
        <v>1.2681409449999705</v>
      </c>
      <c r="J24" s="44">
        <f t="shared" si="18"/>
        <v>2.064928999999438E-3</v>
      </c>
      <c r="K24" s="44">
        <f t="shared" si="18"/>
        <v>0.41230667700000367</v>
      </c>
      <c r="L24" s="44">
        <f t="shared" si="18"/>
        <v>6.5794138349999685</v>
      </c>
      <c r="M24" s="44">
        <f t="shared" si="18"/>
        <v>15.428292466000016</v>
      </c>
      <c r="N24" s="44">
        <f t="shared" si="18"/>
        <v>5.9005581220006036</v>
      </c>
      <c r="O24" s="44">
        <f t="shared" si="18"/>
        <v>107.31042783900011</v>
      </c>
      <c r="P24" s="44">
        <f t="shared" si="18"/>
        <v>1.3063611609830161</v>
      </c>
      <c r="S24" s="42" t="s">
        <v>136</v>
      </c>
      <c r="T24" s="44">
        <f t="shared" si="1"/>
        <v>10.444362558888937</v>
      </c>
      <c r="U24" s="44">
        <f t="shared" si="2"/>
        <v>0</v>
      </c>
      <c r="V24" s="44">
        <f t="shared" si="3"/>
        <v>13.818110916720059</v>
      </c>
      <c r="W24" s="44">
        <f t="shared" si="4"/>
        <v>1.63067563538704</v>
      </c>
      <c r="X24" s="44">
        <f t="shared" si="5"/>
        <v>0.12013181160121854</v>
      </c>
      <c r="Y24" s="44">
        <f t="shared" si="6"/>
        <v>46.411787572707318</v>
      </c>
      <c r="Z24" s="44">
        <f t="shared" si="7"/>
        <v>1.1817499664641973</v>
      </c>
      <c r="AA24" s="44">
        <f t="shared" si="8"/>
        <v>1.9242575410261997E-3</v>
      </c>
      <c r="AB24" s="44">
        <f t="shared" si="9"/>
        <v>0.38421864985814358</v>
      </c>
      <c r="AC24" s="44">
        <f t="shared" si="10"/>
        <v>6.1311970956552226</v>
      </c>
      <c r="AD24" s="44">
        <f t="shared" si="11"/>
        <v>14.377253708416276</v>
      </c>
      <c r="AE24" s="44">
        <f t="shared" si="12"/>
        <v>5.4985878267611827</v>
      </c>
      <c r="AF24" s="44">
        <f t="shared" si="13"/>
        <v>100</v>
      </c>
      <c r="AG24" s="39"/>
    </row>
    <row r="25" spans="2:33" ht="15" customHeight="1" thickBot="1" x14ac:dyDescent="0.35">
      <c r="B25" s="42" t="s">
        <v>67</v>
      </c>
      <c r="C25" s="44">
        <v>854.08972752099999</v>
      </c>
      <c r="D25" s="44">
        <v>1442.8943323599999</v>
      </c>
      <c r="E25" s="44">
        <v>1212.496017683</v>
      </c>
      <c r="F25" s="44">
        <v>1803.5867011930002</v>
      </c>
      <c r="G25" s="44">
        <v>88.40979882500001</v>
      </c>
      <c r="H25" s="44">
        <v>1211.7920133269999</v>
      </c>
      <c r="I25" s="44">
        <v>317.90194729799998</v>
      </c>
      <c r="J25" s="44">
        <v>99.291175793999997</v>
      </c>
      <c r="K25" s="44">
        <v>212.22097909999999</v>
      </c>
      <c r="L25" s="44">
        <v>554.76778457399996</v>
      </c>
      <c r="M25" s="44">
        <v>207.41209137799999</v>
      </c>
      <c r="N25" s="44">
        <v>209.59075702800146</v>
      </c>
      <c r="O25" s="44">
        <v>8214.4533260810003</v>
      </c>
      <c r="P25" s="44">
        <v>100</v>
      </c>
      <c r="S25" s="42" t="s">
        <v>67</v>
      </c>
      <c r="T25" s="44">
        <f t="shared" si="1"/>
        <v>10.397401916074605</v>
      </c>
      <c r="U25" s="44">
        <f t="shared" si="2"/>
        <v>17.565311714399677</v>
      </c>
      <c r="V25" s="44">
        <f t="shared" si="3"/>
        <v>14.760519897694332</v>
      </c>
      <c r="W25" s="44">
        <f t="shared" si="4"/>
        <v>21.956259651102869</v>
      </c>
      <c r="X25" s="44">
        <f t="shared" si="5"/>
        <v>1.076271241864601</v>
      </c>
      <c r="Y25" s="44">
        <f t="shared" si="6"/>
        <v>14.751949584758659</v>
      </c>
      <c r="Z25" s="44">
        <f t="shared" si="7"/>
        <v>3.8700316950935369</v>
      </c>
      <c r="AA25" s="44">
        <f t="shared" si="8"/>
        <v>1.2087374759163727</v>
      </c>
      <c r="AB25" s="44">
        <f t="shared" si="9"/>
        <v>2.5835070293259261</v>
      </c>
      <c r="AC25" s="44">
        <f t="shared" si="10"/>
        <v>6.7535569629765231</v>
      </c>
      <c r="AD25" s="44">
        <f t="shared" si="11"/>
        <v>2.5249652429025775</v>
      </c>
      <c r="AE25" s="44">
        <f t="shared" si="12"/>
        <v>2.5514875878903345</v>
      </c>
      <c r="AF25" s="44">
        <f t="shared" si="13"/>
        <v>100</v>
      </c>
      <c r="AG25" s="39"/>
    </row>
    <row r="26" spans="2:33" ht="11.5" x14ac:dyDescent="0.3">
      <c r="S26" s="39"/>
      <c r="T26" s="39"/>
      <c r="U26" s="39"/>
      <c r="V26" s="39"/>
      <c r="W26" s="39"/>
      <c r="X26" s="39"/>
      <c r="Y26" s="39"/>
      <c r="Z26" s="39"/>
      <c r="AA26" s="39"/>
      <c r="AB26" s="39"/>
      <c r="AC26" s="39"/>
      <c r="AD26" s="39"/>
      <c r="AE26" s="39"/>
      <c r="AF26" s="39"/>
      <c r="AG26" s="39"/>
    </row>
    <row r="29" spans="2:33" x14ac:dyDescent="0.25">
      <c r="P29" s="47"/>
    </row>
    <row r="30" spans="2:33" x14ac:dyDescent="0.25">
      <c r="P30" s="47"/>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9"/>
  <sheetViews>
    <sheetView workbookViewId="0">
      <selection activeCell="B3" sqref="B3:N3"/>
    </sheetView>
  </sheetViews>
  <sheetFormatPr defaultColWidth="9.1796875" defaultRowHeight="15" customHeight="1" x14ac:dyDescent="0.25"/>
  <cols>
    <col min="1" max="29" width="8.7265625" style="37" customWidth="1"/>
    <col min="30" max="16384" width="9.1796875" style="37"/>
  </cols>
  <sheetData>
    <row r="1" spans="1:30" ht="15" customHeight="1" x14ac:dyDescent="0.25">
      <c r="A1" s="38" t="s">
        <v>156</v>
      </c>
      <c r="Q1" s="38" t="s">
        <v>157</v>
      </c>
    </row>
    <row r="3" spans="1:30" ht="15" customHeight="1" thickBot="1" x14ac:dyDescent="0.3">
      <c r="A3" s="40" t="s">
        <v>115</v>
      </c>
      <c r="B3" s="118" t="s">
        <v>11</v>
      </c>
      <c r="C3" s="118" t="s">
        <v>57</v>
      </c>
      <c r="D3" s="118" t="s">
        <v>49</v>
      </c>
      <c r="E3" s="118" t="s">
        <v>12</v>
      </c>
      <c r="F3" s="118" t="s">
        <v>7</v>
      </c>
      <c r="G3" s="118" t="s">
        <v>13</v>
      </c>
      <c r="H3" s="118" t="s">
        <v>14</v>
      </c>
      <c r="I3" s="118" t="s">
        <v>59</v>
      </c>
      <c r="J3" s="118" t="s">
        <v>60</v>
      </c>
      <c r="K3" s="118" t="s">
        <v>9</v>
      </c>
      <c r="L3" s="118" t="s">
        <v>52</v>
      </c>
      <c r="M3" s="118" t="s">
        <v>53</v>
      </c>
      <c r="N3" s="118" t="s">
        <v>54</v>
      </c>
      <c r="Q3" s="40" t="s">
        <v>115</v>
      </c>
      <c r="R3" s="118" t="s">
        <v>11</v>
      </c>
      <c r="S3" s="118" t="s">
        <v>57</v>
      </c>
      <c r="T3" s="118" t="s">
        <v>49</v>
      </c>
      <c r="U3" s="118" t="s">
        <v>12</v>
      </c>
      <c r="V3" s="118" t="s">
        <v>7</v>
      </c>
      <c r="W3" s="118" t="s">
        <v>13</v>
      </c>
      <c r="X3" s="118" t="s">
        <v>14</v>
      </c>
      <c r="Y3" s="118" t="s">
        <v>59</v>
      </c>
      <c r="Z3" s="118" t="s">
        <v>60</v>
      </c>
      <c r="AA3" s="118" t="s">
        <v>9</v>
      </c>
      <c r="AB3" s="118" t="s">
        <v>52</v>
      </c>
      <c r="AC3" s="118" t="s">
        <v>53</v>
      </c>
      <c r="AD3" s="55"/>
    </row>
    <row r="4" spans="1:30" ht="15" customHeight="1" x14ac:dyDescent="0.3">
      <c r="A4" s="56" t="s">
        <v>118</v>
      </c>
      <c r="B4" s="43">
        <v>26.834705700000001</v>
      </c>
      <c r="C4" s="43">
        <v>7.7499999999999997E-4</v>
      </c>
      <c r="D4" s="43">
        <v>95.899520890000005</v>
      </c>
      <c r="E4" s="43">
        <v>26.831534449999999</v>
      </c>
      <c r="F4" s="43">
        <v>248.23545913999999</v>
      </c>
      <c r="G4" s="43">
        <v>0</v>
      </c>
      <c r="H4" s="43">
        <v>27.948864499999999</v>
      </c>
      <c r="I4" s="43">
        <v>113.4587145</v>
      </c>
      <c r="J4" s="43">
        <v>20.669681409999999</v>
      </c>
      <c r="K4" s="43">
        <v>15.111712039999999</v>
      </c>
      <c r="L4" s="43">
        <f>M4-SUM(B4:K4)</f>
        <v>83.257054919999973</v>
      </c>
      <c r="M4" s="43">
        <v>658.24802254999997</v>
      </c>
      <c r="N4" s="43">
        <f>M4/M$28*100</f>
        <v>11.420015305130224</v>
      </c>
      <c r="Q4" s="39" t="s">
        <v>118</v>
      </c>
      <c r="R4" s="43">
        <f>B4/$M4*100</f>
        <v>4.0766861092942603</v>
      </c>
      <c r="S4" s="43">
        <f t="shared" ref="S4:AC4" si="0">C4/$M4*100</f>
        <v>1.1773677602519977E-4</v>
      </c>
      <c r="T4" s="43">
        <f t="shared" si="0"/>
        <v>14.568903757354706</v>
      </c>
      <c r="U4" s="43">
        <f t="shared" si="0"/>
        <v>4.076204338002686</v>
      </c>
      <c r="V4" s="43">
        <f t="shared" si="0"/>
        <v>37.711538908746853</v>
      </c>
      <c r="W4" s="43">
        <f t="shared" si="0"/>
        <v>0</v>
      </c>
      <c r="X4" s="43">
        <f t="shared" si="0"/>
        <v>4.2459473545743958</v>
      </c>
      <c r="Y4" s="43">
        <f t="shared" si="0"/>
        <v>17.236468718959465</v>
      </c>
      <c r="Z4" s="43">
        <f t="shared" si="0"/>
        <v>3.1401053557179424</v>
      </c>
      <c r="AA4" s="43">
        <f t="shared" si="0"/>
        <v>2.2957474268526386</v>
      </c>
      <c r="AB4" s="43">
        <f t="shared" si="0"/>
        <v>12.648280293721026</v>
      </c>
      <c r="AC4" s="43">
        <f t="shared" si="0"/>
        <v>100</v>
      </c>
    </row>
    <row r="5" spans="1:30" ht="15" customHeight="1" x14ac:dyDescent="0.3">
      <c r="A5" s="56" t="s">
        <v>119</v>
      </c>
      <c r="B5" s="43">
        <v>6.4780316500000001</v>
      </c>
      <c r="C5" s="43">
        <v>0</v>
      </c>
      <c r="D5" s="43">
        <v>0</v>
      </c>
      <c r="E5" s="43">
        <v>2.9952143599999999</v>
      </c>
      <c r="F5" s="43">
        <v>17.936172350000003</v>
      </c>
      <c r="G5" s="43">
        <v>0.15759699999999999</v>
      </c>
      <c r="H5" s="43">
        <v>2.1444253</v>
      </c>
      <c r="I5" s="43">
        <v>2.0000000000000002E-5</v>
      </c>
      <c r="J5" s="43">
        <v>0.34686209000000001</v>
      </c>
      <c r="K5" s="43">
        <v>10.93107468</v>
      </c>
      <c r="L5" s="43">
        <f t="shared" ref="L5:L28" si="1">M5-SUM(B5:K5)</f>
        <v>13.083989070000001</v>
      </c>
      <c r="M5" s="43">
        <v>54.073386499999998</v>
      </c>
      <c r="N5" s="43">
        <f t="shared" ref="N5:N28" si="2">M5/M$28*100</f>
        <v>0.93812496243893517</v>
      </c>
      <c r="Q5" s="39" t="s">
        <v>119</v>
      </c>
      <c r="R5" s="43">
        <f t="shared" ref="R5:R28" si="3">B5/$M5*100</f>
        <v>11.980073876083202</v>
      </c>
      <c r="S5" s="43">
        <f t="shared" ref="S5:S28" si="4">C5/$M5*100</f>
        <v>0</v>
      </c>
      <c r="T5" s="43">
        <f t="shared" ref="T5:T28" si="5">D5/$M5*100</f>
        <v>0</v>
      </c>
      <c r="U5" s="43">
        <f t="shared" ref="U5:U28" si="6">E5/$M5*100</f>
        <v>5.5391654820805423</v>
      </c>
      <c r="V5" s="43">
        <f t="shared" ref="V5:V28" si="7">F5/$M5*100</f>
        <v>33.170055568833298</v>
      </c>
      <c r="W5" s="43">
        <f t="shared" ref="W5:W28" si="8">G5/$M5*100</f>
        <v>0.29145021275854432</v>
      </c>
      <c r="X5" s="43">
        <f t="shared" ref="X5:X28" si="9">H5/$M5*100</f>
        <v>3.9657684469235157</v>
      </c>
      <c r="Y5" s="43">
        <f t="shared" ref="Y5:Y28" si="10">I5/$M5*100</f>
        <v>3.6986771671864871E-5</v>
      </c>
      <c r="Z5" s="43">
        <f t="shared" ref="Z5:Z28" si="11">J5/$M5*100</f>
        <v>0.64146544622279211</v>
      </c>
      <c r="AA5" s="43">
        <f t="shared" ref="AA5:AA28" si="12">K5/$M5*100</f>
        <v>20.215258165863165</v>
      </c>
      <c r="AB5" s="43">
        <f t="shared" ref="AB5:AB28" si="13">L5/$M5*100</f>
        <v>24.196725814463278</v>
      </c>
      <c r="AC5" s="43">
        <f t="shared" ref="AC5:AC28" si="14">M5/$M5*100</f>
        <v>100</v>
      </c>
    </row>
    <row r="6" spans="1:30" ht="15" customHeight="1" x14ac:dyDescent="0.3">
      <c r="A6" s="56" t="s">
        <v>138</v>
      </c>
      <c r="B6" s="43">
        <v>0</v>
      </c>
      <c r="C6" s="43">
        <v>0</v>
      </c>
      <c r="D6" s="43">
        <v>0</v>
      </c>
      <c r="E6" s="43">
        <v>1.0520163300000001</v>
      </c>
      <c r="F6" s="43">
        <v>3.8356599999999999E-3</v>
      </c>
      <c r="G6" s="43">
        <v>0</v>
      </c>
      <c r="H6" s="43">
        <v>7.5969999999999993E-5</v>
      </c>
      <c r="I6" s="43">
        <v>0</v>
      </c>
      <c r="J6" s="43">
        <v>3.6875489999999997E-2</v>
      </c>
      <c r="K6" s="43">
        <v>1.60281579</v>
      </c>
      <c r="L6" s="43">
        <f t="shared" si="1"/>
        <v>0.24532582999999963</v>
      </c>
      <c r="M6" s="43">
        <v>2.9409450699999997</v>
      </c>
      <c r="N6" s="43">
        <f t="shared" si="2"/>
        <v>5.1022770384997466E-2</v>
      </c>
      <c r="Q6" s="39" t="s">
        <v>138</v>
      </c>
      <c r="R6" s="43">
        <f t="shared" si="3"/>
        <v>0</v>
      </c>
      <c r="S6" s="43">
        <f t="shared" si="4"/>
        <v>0</v>
      </c>
      <c r="T6" s="43">
        <f t="shared" si="5"/>
        <v>0</v>
      </c>
      <c r="U6" s="43">
        <f t="shared" si="6"/>
        <v>35.771369575426995</v>
      </c>
      <c r="V6" s="43">
        <f t="shared" si="7"/>
        <v>0.13042270116252122</v>
      </c>
      <c r="W6" s="43">
        <f t="shared" si="8"/>
        <v>0</v>
      </c>
      <c r="X6" s="43">
        <f t="shared" si="9"/>
        <v>2.5831832350408368E-3</v>
      </c>
      <c r="Y6" s="43">
        <f t="shared" si="10"/>
        <v>0</v>
      </c>
      <c r="Z6" s="43">
        <f t="shared" si="11"/>
        <v>1.2538653093578522</v>
      </c>
      <c r="AA6" s="43">
        <f t="shared" si="12"/>
        <v>54.500024714844471</v>
      </c>
      <c r="AB6" s="43">
        <f t="shared" si="13"/>
        <v>8.3417345159731138</v>
      </c>
      <c r="AC6" s="43">
        <f t="shared" si="14"/>
        <v>100</v>
      </c>
    </row>
    <row r="7" spans="1:30" ht="15" customHeight="1" x14ac:dyDescent="0.3">
      <c r="A7" s="56" t="s">
        <v>120</v>
      </c>
      <c r="B7" s="43">
        <v>0</v>
      </c>
      <c r="C7" s="43">
        <v>0</v>
      </c>
      <c r="D7" s="43">
        <v>0</v>
      </c>
      <c r="E7" s="43">
        <v>0</v>
      </c>
      <c r="F7" s="43">
        <v>0</v>
      </c>
      <c r="G7" s="43">
        <v>0</v>
      </c>
      <c r="H7" s="43">
        <v>0</v>
      </c>
      <c r="I7" s="43">
        <v>0</v>
      </c>
      <c r="J7" s="43">
        <v>0</v>
      </c>
      <c r="K7" s="43">
        <v>7.4116899999999999E-2</v>
      </c>
      <c r="L7" s="43">
        <f t="shared" si="1"/>
        <v>4.1101921900000002</v>
      </c>
      <c r="M7" s="43">
        <v>4.1843090900000002</v>
      </c>
      <c r="N7" s="43">
        <f t="shared" si="2"/>
        <v>7.2594025674518198E-2</v>
      </c>
      <c r="Q7" s="39" t="s">
        <v>120</v>
      </c>
      <c r="R7" s="43">
        <f t="shared" si="3"/>
        <v>0</v>
      </c>
      <c r="S7" s="43">
        <f t="shared" si="4"/>
        <v>0</v>
      </c>
      <c r="T7" s="43">
        <f t="shared" si="5"/>
        <v>0</v>
      </c>
      <c r="U7" s="43">
        <f t="shared" si="6"/>
        <v>0</v>
      </c>
      <c r="V7" s="43">
        <f t="shared" si="7"/>
        <v>0</v>
      </c>
      <c r="W7" s="43">
        <f t="shared" si="8"/>
        <v>0</v>
      </c>
      <c r="X7" s="43">
        <f t="shared" si="9"/>
        <v>0</v>
      </c>
      <c r="Y7" s="43">
        <f t="shared" si="10"/>
        <v>0</v>
      </c>
      <c r="Z7" s="43">
        <f t="shared" si="11"/>
        <v>0</v>
      </c>
      <c r="AA7" s="43">
        <f t="shared" si="12"/>
        <v>1.7713055705452199</v>
      </c>
      <c r="AB7" s="43">
        <f t="shared" si="13"/>
        <v>98.228694429454777</v>
      </c>
      <c r="AC7" s="43">
        <f t="shared" si="14"/>
        <v>100</v>
      </c>
    </row>
    <row r="8" spans="1:30" ht="15" customHeight="1" thickBot="1" x14ac:dyDescent="0.3">
      <c r="A8" s="57" t="s">
        <v>121</v>
      </c>
      <c r="B8" s="44">
        <f>SUM(B4:B7)</f>
        <v>33.312737349999999</v>
      </c>
      <c r="C8" s="44">
        <f t="shared" ref="C8:M8" si="15">SUM(C4:C7)</f>
        <v>7.7499999999999997E-4</v>
      </c>
      <c r="D8" s="44">
        <f t="shared" si="15"/>
        <v>95.899520890000005</v>
      </c>
      <c r="E8" s="44">
        <f t="shared" si="15"/>
        <v>30.878765139999999</v>
      </c>
      <c r="F8" s="44">
        <f t="shared" si="15"/>
        <v>266.17546714999997</v>
      </c>
      <c r="G8" s="44">
        <f t="shared" si="15"/>
        <v>0.15759699999999999</v>
      </c>
      <c r="H8" s="44">
        <f t="shared" si="15"/>
        <v>30.093365770000002</v>
      </c>
      <c r="I8" s="44">
        <f t="shared" si="15"/>
        <v>113.45873450000001</v>
      </c>
      <c r="J8" s="44">
        <f t="shared" si="15"/>
        <v>21.053418989999997</v>
      </c>
      <c r="K8" s="44">
        <f t="shared" si="15"/>
        <v>27.71971941</v>
      </c>
      <c r="L8" s="44">
        <f t="shared" si="1"/>
        <v>100.69656200999998</v>
      </c>
      <c r="M8" s="44">
        <f t="shared" si="15"/>
        <v>719.44666321</v>
      </c>
      <c r="N8" s="50">
        <f t="shared" si="2"/>
        <v>12.481757063628677</v>
      </c>
      <c r="Q8" s="42" t="s">
        <v>121</v>
      </c>
      <c r="R8" s="44">
        <f t="shared" si="3"/>
        <v>4.6303275911193316</v>
      </c>
      <c r="S8" s="44">
        <f t="shared" si="4"/>
        <v>1.0772167550852682E-4</v>
      </c>
      <c r="T8" s="44">
        <f t="shared" si="5"/>
        <v>13.329622026755834</v>
      </c>
      <c r="U8" s="44">
        <f t="shared" si="6"/>
        <v>4.2920158948581806</v>
      </c>
      <c r="V8" s="44">
        <f t="shared" si="7"/>
        <v>36.997248129887531</v>
      </c>
      <c r="W8" s="44">
        <f t="shared" si="8"/>
        <v>2.1905306961441679E-2</v>
      </c>
      <c r="X8" s="44">
        <f t="shared" si="9"/>
        <v>4.1828487515294821</v>
      </c>
      <c r="Y8" s="44">
        <f t="shared" si="10"/>
        <v>15.770277395376899</v>
      </c>
      <c r="Z8" s="44">
        <f t="shared" si="11"/>
        <v>2.9263349274655952</v>
      </c>
      <c r="AA8" s="44">
        <f t="shared" si="12"/>
        <v>3.8529220896405576</v>
      </c>
      <c r="AB8" s="44">
        <f t="shared" si="13"/>
        <v>13.996390164729636</v>
      </c>
      <c r="AC8" s="44">
        <f t="shared" si="14"/>
        <v>100</v>
      </c>
    </row>
    <row r="9" spans="1:30" ht="15" customHeight="1" x14ac:dyDescent="0.3">
      <c r="A9" s="56" t="s">
        <v>141</v>
      </c>
      <c r="B9" s="43">
        <v>0</v>
      </c>
      <c r="C9" s="43">
        <v>0</v>
      </c>
      <c r="D9" s="43">
        <v>0</v>
      </c>
      <c r="E9" s="43">
        <v>3.8578586499999998</v>
      </c>
      <c r="F9" s="43">
        <v>25.0102069</v>
      </c>
      <c r="G9" s="43">
        <v>0</v>
      </c>
      <c r="H9" s="43">
        <v>8.63419925</v>
      </c>
      <c r="I9" s="43">
        <v>13.055490359999999</v>
      </c>
      <c r="J9" s="43">
        <v>14.68707</v>
      </c>
      <c r="K9" s="43">
        <v>21.058613039999997</v>
      </c>
      <c r="L9" s="43">
        <f t="shared" si="1"/>
        <v>75.706069200000016</v>
      </c>
      <c r="M9" s="43">
        <v>162.00950740000002</v>
      </c>
      <c r="N9" s="43">
        <f t="shared" si="2"/>
        <v>2.8107202615167339</v>
      </c>
      <c r="O9" s="47"/>
      <c r="Q9" s="39" t="s">
        <v>141</v>
      </c>
      <c r="R9" s="43">
        <f t="shared" si="3"/>
        <v>0</v>
      </c>
      <c r="S9" s="43">
        <f t="shared" si="4"/>
        <v>0</v>
      </c>
      <c r="T9" s="43">
        <f t="shared" si="5"/>
        <v>0</v>
      </c>
      <c r="U9" s="43">
        <f t="shared" si="6"/>
        <v>2.3812544781553973</v>
      </c>
      <c r="V9" s="43">
        <f t="shared" si="7"/>
        <v>15.437493330715476</v>
      </c>
      <c r="W9" s="43">
        <f t="shared" si="8"/>
        <v>0</v>
      </c>
      <c r="X9" s="43">
        <f t="shared" si="9"/>
        <v>5.3294398511330821</v>
      </c>
      <c r="Y9" s="43">
        <f t="shared" si="10"/>
        <v>8.0584717338631933</v>
      </c>
      <c r="Z9" s="43">
        <f t="shared" si="11"/>
        <v>9.0655605561084478</v>
      </c>
      <c r="AA9" s="43">
        <f t="shared" si="12"/>
        <v>12.998381007360557</v>
      </c>
      <c r="AB9" s="43">
        <f t="shared" si="13"/>
        <v>46.729399042663843</v>
      </c>
      <c r="AC9" s="43">
        <f t="shared" si="14"/>
        <v>100</v>
      </c>
    </row>
    <row r="10" spans="1:30" ht="15" customHeight="1" x14ac:dyDescent="0.3">
      <c r="A10" s="56" t="s">
        <v>142</v>
      </c>
      <c r="B10" s="43">
        <v>0</v>
      </c>
      <c r="C10" s="43">
        <v>0</v>
      </c>
      <c r="D10" s="43">
        <v>0</v>
      </c>
      <c r="E10" s="43">
        <v>1.58981372</v>
      </c>
      <c r="F10" s="43">
        <v>5.0613581500000002</v>
      </c>
      <c r="G10" s="43">
        <v>0</v>
      </c>
      <c r="H10" s="43">
        <v>0.64480603000000003</v>
      </c>
      <c r="I10" s="43">
        <v>21.718941350000001</v>
      </c>
      <c r="J10" s="43">
        <v>0.60867161999999997</v>
      </c>
      <c r="K10" s="43">
        <v>3.03877942</v>
      </c>
      <c r="L10" s="43">
        <f t="shared" si="1"/>
        <v>37.247388509999993</v>
      </c>
      <c r="M10" s="43">
        <v>69.909758799999992</v>
      </c>
      <c r="N10" s="43">
        <f t="shared" si="2"/>
        <v>1.2128718782642736</v>
      </c>
      <c r="O10" s="47"/>
      <c r="Q10" s="39" t="s">
        <v>142</v>
      </c>
      <c r="R10" s="43">
        <f t="shared" si="3"/>
        <v>0</v>
      </c>
      <c r="S10" s="43">
        <f t="shared" si="4"/>
        <v>0</v>
      </c>
      <c r="T10" s="43">
        <f t="shared" si="5"/>
        <v>0</v>
      </c>
      <c r="U10" s="43">
        <f t="shared" si="6"/>
        <v>2.2740941283293346</v>
      </c>
      <c r="V10" s="43">
        <f t="shared" si="7"/>
        <v>7.2398449613875666</v>
      </c>
      <c r="W10" s="43">
        <f t="shared" si="8"/>
        <v>0</v>
      </c>
      <c r="X10" s="43">
        <f t="shared" si="9"/>
        <v>0.92234051592808541</v>
      </c>
      <c r="Y10" s="43">
        <f t="shared" si="10"/>
        <v>31.06710954637138</v>
      </c>
      <c r="Z10" s="43">
        <f t="shared" si="11"/>
        <v>0.87065329711879946</v>
      </c>
      <c r="AA10" s="43">
        <f t="shared" si="12"/>
        <v>4.3467170709220078</v>
      </c>
      <c r="AB10" s="43">
        <f t="shared" si="13"/>
        <v>53.279240479942835</v>
      </c>
      <c r="AC10" s="43">
        <f t="shared" si="14"/>
        <v>100</v>
      </c>
    </row>
    <row r="11" spans="1:30" ht="15" customHeight="1" thickBot="1" x14ac:dyDescent="0.3">
      <c r="A11" s="57" t="s">
        <v>131</v>
      </c>
      <c r="B11" s="44">
        <f>B12-SUM(B8:B10)</f>
        <v>0</v>
      </c>
      <c r="C11" s="44">
        <f t="shared" ref="C11:M11" si="16">C12-SUM(C8:C10)</f>
        <v>0</v>
      </c>
      <c r="D11" s="44">
        <f t="shared" si="16"/>
        <v>0</v>
      </c>
      <c r="E11" s="44">
        <f t="shared" si="16"/>
        <v>4.0005994800000053</v>
      </c>
      <c r="F11" s="44">
        <f t="shared" si="16"/>
        <v>2.049178100000006</v>
      </c>
      <c r="G11" s="44">
        <f t="shared" si="16"/>
        <v>2.6006848199999997</v>
      </c>
      <c r="H11" s="44">
        <f t="shared" si="16"/>
        <v>9.811470639999996</v>
      </c>
      <c r="I11" s="44">
        <f t="shared" si="16"/>
        <v>0</v>
      </c>
      <c r="J11" s="44">
        <f t="shared" si="16"/>
        <v>1.4395270000001403E-2</v>
      </c>
      <c r="K11" s="44">
        <f t="shared" si="16"/>
        <v>0.26091952000000873</v>
      </c>
      <c r="L11" s="44">
        <f t="shared" si="16"/>
        <v>10.804188249999982</v>
      </c>
      <c r="M11" s="44">
        <f t="shared" si="16"/>
        <v>29.541436079999926</v>
      </c>
      <c r="N11" s="44">
        <f t="shared" si="2"/>
        <v>0.51251753231586739</v>
      </c>
      <c r="Q11" s="42" t="s">
        <v>131</v>
      </c>
      <c r="R11" s="44">
        <f t="shared" si="3"/>
        <v>0</v>
      </c>
      <c r="S11" s="44">
        <f t="shared" si="4"/>
        <v>0</v>
      </c>
      <c r="T11" s="44">
        <f t="shared" si="5"/>
        <v>0</v>
      </c>
      <c r="U11" s="44">
        <f t="shared" si="6"/>
        <v>13.542332434909898</v>
      </c>
      <c r="V11" s="44">
        <f t="shared" si="7"/>
        <v>6.9366231704197201</v>
      </c>
      <c r="W11" s="44">
        <f t="shared" si="8"/>
        <v>8.8035152148906857</v>
      </c>
      <c r="X11" s="44">
        <f t="shared" si="9"/>
        <v>33.212571702438446</v>
      </c>
      <c r="Y11" s="44">
        <f t="shared" si="10"/>
        <v>0</v>
      </c>
      <c r="Z11" s="44">
        <f t="shared" si="11"/>
        <v>4.8729079930366875E-2</v>
      </c>
      <c r="AA11" s="44">
        <f t="shared" si="12"/>
        <v>0.88323234961707187</v>
      </c>
      <c r="AB11" s="44">
        <f t="shared" si="13"/>
        <v>36.572996047794057</v>
      </c>
      <c r="AC11" s="44">
        <f t="shared" si="14"/>
        <v>100</v>
      </c>
    </row>
    <row r="12" spans="1:30" ht="15" customHeight="1" thickBot="1" x14ac:dyDescent="0.3">
      <c r="A12" s="58" t="s">
        <v>123</v>
      </c>
      <c r="B12" s="46">
        <v>33.312737349999999</v>
      </c>
      <c r="C12" s="46">
        <v>7.7499999999999997E-4</v>
      </c>
      <c r="D12" s="46">
        <v>95.899520890000005</v>
      </c>
      <c r="E12" s="46">
        <v>40.327036990000003</v>
      </c>
      <c r="F12" s="46">
        <v>298.29621029999998</v>
      </c>
      <c r="G12" s="46">
        <v>2.7582818199999997</v>
      </c>
      <c r="H12" s="46">
        <v>49.183841689999994</v>
      </c>
      <c r="I12" s="46">
        <v>148.23316621000001</v>
      </c>
      <c r="J12" s="46">
        <v>36.36355588</v>
      </c>
      <c r="K12" s="46">
        <v>52.07803139</v>
      </c>
      <c r="L12" s="46">
        <f t="shared" si="1"/>
        <v>224.45420796999997</v>
      </c>
      <c r="M12" s="46">
        <v>980.90736548999996</v>
      </c>
      <c r="N12" s="44">
        <f t="shared" si="2"/>
        <v>17.017866735725555</v>
      </c>
      <c r="Q12" s="42" t="s">
        <v>123</v>
      </c>
      <c r="R12" s="44">
        <f t="shared" si="3"/>
        <v>3.3961145080564297</v>
      </c>
      <c r="S12" s="44">
        <f t="shared" si="4"/>
        <v>7.9008480032450204E-5</v>
      </c>
      <c r="T12" s="44">
        <f t="shared" si="5"/>
        <v>9.7766133953020731</v>
      </c>
      <c r="U12" s="44">
        <f t="shared" si="6"/>
        <v>4.1111972861836081</v>
      </c>
      <c r="V12" s="44">
        <f t="shared" si="7"/>
        <v>30.410232484184668</v>
      </c>
      <c r="W12" s="44">
        <f t="shared" si="8"/>
        <v>0.28119697303140695</v>
      </c>
      <c r="X12" s="44">
        <f t="shared" si="9"/>
        <v>5.0141168697852345</v>
      </c>
      <c r="Y12" s="44">
        <f t="shared" si="10"/>
        <v>15.111841487289881</v>
      </c>
      <c r="Z12" s="44">
        <f t="shared" si="11"/>
        <v>3.7071345531017643</v>
      </c>
      <c r="AA12" s="44">
        <f t="shared" si="12"/>
        <v>5.3091691654272646</v>
      </c>
      <c r="AB12" s="44">
        <f t="shared" si="13"/>
        <v>22.88230426915764</v>
      </c>
      <c r="AC12" s="44">
        <f t="shared" si="14"/>
        <v>100</v>
      </c>
    </row>
    <row r="13" spans="1:30" ht="15" customHeight="1" thickBot="1" x14ac:dyDescent="0.3">
      <c r="A13" s="57" t="s">
        <v>132</v>
      </c>
      <c r="B13" s="44">
        <f>B14-B12</f>
        <v>0</v>
      </c>
      <c r="C13" s="44">
        <f t="shared" ref="C13:M13" si="17">C14-C12</f>
        <v>0</v>
      </c>
      <c r="D13" s="44">
        <f t="shared" si="17"/>
        <v>0</v>
      </c>
      <c r="E13" s="44">
        <f t="shared" si="17"/>
        <v>0</v>
      </c>
      <c r="F13" s="44">
        <f t="shared" si="17"/>
        <v>9.5850649999988491E-2</v>
      </c>
      <c r="G13" s="44">
        <f t="shared" si="17"/>
        <v>8.6277700000003676E-3</v>
      </c>
      <c r="H13" s="44">
        <f t="shared" si="17"/>
        <v>0</v>
      </c>
      <c r="I13" s="44">
        <f t="shared" si="17"/>
        <v>0</v>
      </c>
      <c r="J13" s="44">
        <f t="shared" si="17"/>
        <v>9.0000000000145519E-4</v>
      </c>
      <c r="K13" s="44">
        <f t="shared" si="17"/>
        <v>0.5876000000000019</v>
      </c>
      <c r="L13" s="44">
        <f t="shared" si="17"/>
        <v>1.2301224699998556</v>
      </c>
      <c r="M13" s="44">
        <f t="shared" si="17"/>
        <v>1.9231008900000006</v>
      </c>
      <c r="N13" s="44">
        <f t="shared" si="2"/>
        <v>3.3364082906062E-2</v>
      </c>
      <c r="O13" s="47"/>
      <c r="Q13" s="42" t="s">
        <v>132</v>
      </c>
      <c r="R13" s="44">
        <f t="shared" si="3"/>
        <v>0</v>
      </c>
      <c r="S13" s="44">
        <f t="shared" si="4"/>
        <v>0</v>
      </c>
      <c r="T13" s="44">
        <f t="shared" si="5"/>
        <v>0</v>
      </c>
      <c r="U13" s="44">
        <f t="shared" si="6"/>
        <v>0</v>
      </c>
      <c r="V13" s="44">
        <f t="shared" si="7"/>
        <v>4.9841716832645462</v>
      </c>
      <c r="W13" s="44">
        <f t="shared" si="8"/>
        <v>0.44863844870876041</v>
      </c>
      <c r="X13" s="44">
        <f t="shared" si="9"/>
        <v>0</v>
      </c>
      <c r="Y13" s="44">
        <f t="shared" si="10"/>
        <v>0</v>
      </c>
      <c r="Z13" s="44">
        <f t="shared" si="11"/>
        <v>4.6799416748304602E-2</v>
      </c>
      <c r="AA13" s="44">
        <f t="shared" si="12"/>
        <v>30.554819201399347</v>
      </c>
      <c r="AB13" s="44">
        <f t="shared" si="13"/>
        <v>63.965571249871104</v>
      </c>
      <c r="AC13" s="44">
        <f t="shared" si="14"/>
        <v>100</v>
      </c>
    </row>
    <row r="14" spans="1:30" ht="15" customHeight="1" thickBot="1" x14ac:dyDescent="0.3">
      <c r="A14" s="57" t="s">
        <v>133</v>
      </c>
      <c r="B14" s="44">
        <v>33.312737349999999</v>
      </c>
      <c r="C14" s="44">
        <v>7.7499999999999997E-4</v>
      </c>
      <c r="D14" s="44">
        <v>95.899520890000005</v>
      </c>
      <c r="E14" s="44">
        <v>40.327036990000003</v>
      </c>
      <c r="F14" s="44">
        <v>298.39206094999997</v>
      </c>
      <c r="G14" s="44">
        <v>2.76690959</v>
      </c>
      <c r="H14" s="44">
        <v>49.183841689999994</v>
      </c>
      <c r="I14" s="44">
        <v>148.23316621000001</v>
      </c>
      <c r="J14" s="44">
        <v>36.364455880000001</v>
      </c>
      <c r="K14" s="44">
        <v>52.665631390000001</v>
      </c>
      <c r="L14" s="44">
        <f t="shared" si="1"/>
        <v>225.68433043999983</v>
      </c>
      <c r="M14" s="44">
        <v>982.83046637999996</v>
      </c>
      <c r="N14" s="44">
        <f t="shared" si="2"/>
        <v>17.051230818631613</v>
      </c>
      <c r="O14" s="47"/>
      <c r="Q14" s="42" t="s">
        <v>133</v>
      </c>
      <c r="R14" s="44">
        <f t="shared" si="3"/>
        <v>3.3894693428357785</v>
      </c>
      <c r="S14" s="44">
        <f t="shared" si="4"/>
        <v>7.8853884419610083E-5</v>
      </c>
      <c r="T14" s="44">
        <f t="shared" si="5"/>
        <v>9.7574835305239276</v>
      </c>
      <c r="U14" s="44">
        <f t="shared" si="6"/>
        <v>4.1031529210255497</v>
      </c>
      <c r="V14" s="44">
        <f t="shared" si="7"/>
        <v>30.360481401136191</v>
      </c>
      <c r="W14" s="44">
        <f t="shared" si="8"/>
        <v>0.28152460517338163</v>
      </c>
      <c r="X14" s="44">
        <f t="shared" si="9"/>
        <v>5.0043057650782705</v>
      </c>
      <c r="Y14" s="44">
        <f t="shared" si="10"/>
        <v>15.08227220061444</v>
      </c>
      <c r="Z14" s="44">
        <f t="shared" si="11"/>
        <v>3.6999723883142335</v>
      </c>
      <c r="AA14" s="44">
        <f t="shared" si="12"/>
        <v>5.3585672393714185</v>
      </c>
      <c r="AB14" s="44">
        <f t="shared" si="13"/>
        <v>22.962691752042371</v>
      </c>
      <c r="AC14" s="44">
        <f t="shared" si="14"/>
        <v>100</v>
      </c>
    </row>
    <row r="15" spans="1:30" ht="15" customHeight="1" x14ac:dyDescent="0.3">
      <c r="A15" s="56" t="s">
        <v>143</v>
      </c>
      <c r="B15" s="43">
        <v>0</v>
      </c>
      <c r="C15" s="43">
        <v>0</v>
      </c>
      <c r="D15" s="43">
        <v>1087.1605112899999</v>
      </c>
      <c r="E15" s="43">
        <v>0</v>
      </c>
      <c r="F15" s="43">
        <v>0.25593568999999999</v>
      </c>
      <c r="G15" s="43">
        <v>0</v>
      </c>
      <c r="H15" s="43">
        <v>0</v>
      </c>
      <c r="I15" s="43">
        <v>0</v>
      </c>
      <c r="J15" s="43">
        <v>0</v>
      </c>
      <c r="K15" s="43">
        <v>0</v>
      </c>
      <c r="L15" s="43">
        <f t="shared" si="1"/>
        <v>9.7365846900001998</v>
      </c>
      <c r="M15" s="43">
        <v>1097.15303167</v>
      </c>
      <c r="N15" s="43">
        <f t="shared" si="2"/>
        <v>19.034625224095826</v>
      </c>
      <c r="Q15" s="39" t="s">
        <v>143</v>
      </c>
      <c r="R15" s="43">
        <f t="shared" si="3"/>
        <v>0</v>
      </c>
      <c r="S15" s="43">
        <f t="shared" si="4"/>
        <v>0</v>
      </c>
      <c r="T15" s="43">
        <f t="shared" si="5"/>
        <v>99.089231849016514</v>
      </c>
      <c r="U15" s="43">
        <f t="shared" si="6"/>
        <v>0</v>
      </c>
      <c r="V15" s="43">
        <f t="shared" si="7"/>
        <v>2.3327255415813309E-2</v>
      </c>
      <c r="W15" s="43">
        <f t="shared" si="8"/>
        <v>0</v>
      </c>
      <c r="X15" s="43">
        <f t="shared" si="9"/>
        <v>0</v>
      </c>
      <c r="Y15" s="43">
        <f t="shared" si="10"/>
        <v>0</v>
      </c>
      <c r="Z15" s="43">
        <f t="shared" si="11"/>
        <v>0</v>
      </c>
      <c r="AA15" s="43">
        <f t="shared" si="12"/>
        <v>0</v>
      </c>
      <c r="AB15" s="43">
        <f t="shared" si="13"/>
        <v>0.88744089556768002</v>
      </c>
      <c r="AC15" s="43">
        <f t="shared" si="14"/>
        <v>100</v>
      </c>
    </row>
    <row r="16" spans="1:30" ht="15" customHeight="1" x14ac:dyDescent="0.3">
      <c r="A16" s="56" t="s">
        <v>124</v>
      </c>
      <c r="B16" s="43">
        <v>0</v>
      </c>
      <c r="C16" s="43">
        <v>777.85249879999992</v>
      </c>
      <c r="D16" s="43">
        <v>0</v>
      </c>
      <c r="E16" s="43">
        <v>0</v>
      </c>
      <c r="F16" s="43">
        <v>2.231497E-2</v>
      </c>
      <c r="G16" s="43">
        <v>0</v>
      </c>
      <c r="H16" s="43">
        <v>0</v>
      </c>
      <c r="I16" s="43">
        <v>0</v>
      </c>
      <c r="J16" s="43">
        <v>4.0526000000000001E-4</v>
      </c>
      <c r="K16" s="43">
        <v>0</v>
      </c>
      <c r="L16" s="43">
        <f t="shared" si="1"/>
        <v>2.5189150000073823E-2</v>
      </c>
      <c r="M16" s="43">
        <v>777.90040818</v>
      </c>
      <c r="N16" s="43">
        <f t="shared" si="2"/>
        <v>13.495877333391999</v>
      </c>
      <c r="Q16" s="39" t="s">
        <v>124</v>
      </c>
      <c r="R16" s="43">
        <f t="shared" si="3"/>
        <v>0</v>
      </c>
      <c r="S16" s="43">
        <f t="shared" si="4"/>
        <v>99.993841193616007</v>
      </c>
      <c r="T16" s="43">
        <f t="shared" si="5"/>
        <v>0</v>
      </c>
      <c r="U16" s="43">
        <f t="shared" si="6"/>
        <v>0</v>
      </c>
      <c r="V16" s="43">
        <f t="shared" si="7"/>
        <v>2.8686152835693708E-3</v>
      </c>
      <c r="W16" s="43">
        <f t="shared" si="8"/>
        <v>0</v>
      </c>
      <c r="X16" s="43">
        <f t="shared" si="9"/>
        <v>0</v>
      </c>
      <c r="Y16" s="43">
        <f t="shared" si="10"/>
        <v>0</v>
      </c>
      <c r="Z16" s="43">
        <f t="shared" si="11"/>
        <v>5.2096643187031986E-5</v>
      </c>
      <c r="AA16" s="43">
        <f t="shared" si="12"/>
        <v>0</v>
      </c>
      <c r="AB16" s="43">
        <f t="shared" si="13"/>
        <v>3.2380944572335604E-3</v>
      </c>
      <c r="AC16" s="43">
        <f t="shared" si="14"/>
        <v>100</v>
      </c>
    </row>
    <row r="17" spans="1:29" ht="15" customHeight="1" x14ac:dyDescent="0.3">
      <c r="A17" s="56" t="s">
        <v>125</v>
      </c>
      <c r="B17" s="43">
        <v>0</v>
      </c>
      <c r="C17" s="43">
        <v>0</v>
      </c>
      <c r="D17" s="43">
        <v>516.96280202999992</v>
      </c>
      <c r="E17" s="43">
        <v>2.1975637699999999</v>
      </c>
      <c r="F17" s="43">
        <v>0</v>
      </c>
      <c r="G17" s="43">
        <v>0</v>
      </c>
      <c r="H17" s="43">
        <v>4.6119999999999999E-5</v>
      </c>
      <c r="I17" s="43">
        <v>0</v>
      </c>
      <c r="J17" s="43">
        <v>1.0553E-4</v>
      </c>
      <c r="K17" s="43">
        <v>0</v>
      </c>
      <c r="L17" s="43">
        <f t="shared" si="1"/>
        <v>11.775286790000109</v>
      </c>
      <c r="M17" s="43">
        <v>530.93580424000004</v>
      </c>
      <c r="N17" s="43">
        <f>M17/M$28*100</f>
        <v>9.2112620209229146</v>
      </c>
      <c r="Q17" s="39" t="s">
        <v>125</v>
      </c>
      <c r="R17" s="43">
        <f t="shared" si="3"/>
        <v>0</v>
      </c>
      <c r="S17" s="43">
        <f t="shared" si="4"/>
        <v>0</v>
      </c>
      <c r="T17" s="43">
        <f t="shared" si="5"/>
        <v>97.368231319415059</v>
      </c>
      <c r="U17" s="43">
        <f t="shared" si="6"/>
        <v>0.41390385663398027</v>
      </c>
      <c r="V17" s="43">
        <f t="shared" si="7"/>
        <v>0</v>
      </c>
      <c r="W17" s="43">
        <f t="shared" si="8"/>
        <v>0</v>
      </c>
      <c r="X17" s="43">
        <f t="shared" si="9"/>
        <v>8.6865492271740396E-6</v>
      </c>
      <c r="Y17" s="43">
        <f t="shared" si="10"/>
        <v>0</v>
      </c>
      <c r="Z17" s="43">
        <f t="shared" si="11"/>
        <v>1.9876225931129153E-5</v>
      </c>
      <c r="AA17" s="43">
        <f t="shared" si="12"/>
        <v>0</v>
      </c>
      <c r="AB17" s="43">
        <f t="shared" si="13"/>
        <v>2.2178362611758056</v>
      </c>
      <c r="AC17" s="43">
        <f t="shared" si="14"/>
        <v>100</v>
      </c>
    </row>
    <row r="18" spans="1:29" ht="15" customHeight="1" x14ac:dyDescent="0.3">
      <c r="A18" s="56" t="s">
        <v>144</v>
      </c>
      <c r="B18" s="43">
        <v>0</v>
      </c>
      <c r="C18" s="43">
        <v>0</v>
      </c>
      <c r="D18" s="43">
        <v>82.632349540000007</v>
      </c>
      <c r="E18" s="43">
        <v>0</v>
      </c>
      <c r="F18" s="43">
        <v>0</v>
      </c>
      <c r="G18" s="43">
        <v>0</v>
      </c>
      <c r="H18" s="43">
        <v>0</v>
      </c>
      <c r="I18" s="43">
        <v>0</v>
      </c>
      <c r="J18" s="43">
        <v>0</v>
      </c>
      <c r="K18" s="43">
        <v>0</v>
      </c>
      <c r="L18" s="43">
        <f t="shared" si="1"/>
        <v>0</v>
      </c>
      <c r="M18" s="43">
        <v>82.632349540000007</v>
      </c>
      <c r="N18" s="43">
        <f t="shared" si="2"/>
        <v>1.4335974649646452</v>
      </c>
      <c r="Q18" s="39" t="s">
        <v>144</v>
      </c>
      <c r="R18" s="43">
        <f t="shared" si="3"/>
        <v>0</v>
      </c>
      <c r="S18" s="43">
        <f t="shared" si="4"/>
        <v>0</v>
      </c>
      <c r="T18" s="43">
        <f t="shared" si="5"/>
        <v>100</v>
      </c>
      <c r="U18" s="43">
        <f t="shared" si="6"/>
        <v>0</v>
      </c>
      <c r="V18" s="43">
        <f t="shared" si="7"/>
        <v>0</v>
      </c>
      <c r="W18" s="43">
        <f t="shared" si="8"/>
        <v>0</v>
      </c>
      <c r="X18" s="43">
        <f t="shared" si="9"/>
        <v>0</v>
      </c>
      <c r="Y18" s="43">
        <f t="shared" si="10"/>
        <v>0</v>
      </c>
      <c r="Z18" s="43">
        <f t="shared" si="11"/>
        <v>0</v>
      </c>
      <c r="AA18" s="43">
        <f t="shared" si="12"/>
        <v>0</v>
      </c>
      <c r="AB18" s="43">
        <f t="shared" si="13"/>
        <v>0</v>
      </c>
      <c r="AC18" s="43">
        <f t="shared" si="14"/>
        <v>100</v>
      </c>
    </row>
    <row r="19" spans="1:29" ht="15" customHeight="1" thickBot="1" x14ac:dyDescent="0.3">
      <c r="A19" s="57" t="s">
        <v>134</v>
      </c>
      <c r="B19" s="44">
        <f>B20-SUM(B15:B18)</f>
        <v>0</v>
      </c>
      <c r="C19" s="44">
        <f t="shared" ref="C19:M19" si="18">C20-SUM(C15:C18)</f>
        <v>0</v>
      </c>
      <c r="D19" s="44">
        <f t="shared" si="18"/>
        <v>29.895328640000116</v>
      </c>
      <c r="E19" s="44">
        <f t="shared" si="18"/>
        <v>0</v>
      </c>
      <c r="F19" s="44">
        <f t="shared" si="18"/>
        <v>8.5817400000000599E-3</v>
      </c>
      <c r="G19" s="44">
        <f t="shared" si="18"/>
        <v>0</v>
      </c>
      <c r="H19" s="44">
        <f t="shared" si="18"/>
        <v>0</v>
      </c>
      <c r="I19" s="44">
        <f t="shared" si="18"/>
        <v>0</v>
      </c>
      <c r="J19" s="44">
        <f t="shared" si="18"/>
        <v>4.1999999999999991E-4</v>
      </c>
      <c r="K19" s="44">
        <f t="shared" si="18"/>
        <v>0</v>
      </c>
      <c r="L19" s="44">
        <f t="shared" si="18"/>
        <v>0.95934392999959073</v>
      </c>
      <c r="M19" s="44">
        <f t="shared" si="18"/>
        <v>30.863674310000079</v>
      </c>
      <c r="N19" s="44">
        <f t="shared" si="2"/>
        <v>0.53545718470575832</v>
      </c>
      <c r="O19" s="47"/>
      <c r="Q19" s="42" t="s">
        <v>134</v>
      </c>
      <c r="R19" s="44">
        <f t="shared" si="3"/>
        <v>0</v>
      </c>
      <c r="S19" s="44">
        <f t="shared" si="4"/>
        <v>0</v>
      </c>
      <c r="T19" s="44">
        <f t="shared" si="5"/>
        <v>96.862506841299151</v>
      </c>
      <c r="U19" s="44">
        <f t="shared" si="6"/>
        <v>0</v>
      </c>
      <c r="V19" s="44">
        <f t="shared" si="7"/>
        <v>2.7805308965496395E-2</v>
      </c>
      <c r="W19" s="44">
        <f t="shared" si="8"/>
        <v>0</v>
      </c>
      <c r="X19" s="44">
        <f t="shared" si="9"/>
        <v>0</v>
      </c>
      <c r="Y19" s="44">
        <f t="shared" si="10"/>
        <v>0</v>
      </c>
      <c r="Z19" s="44">
        <f t="shared" si="11"/>
        <v>1.3608230691571177E-3</v>
      </c>
      <c r="AA19" s="44">
        <f t="shared" si="12"/>
        <v>0</v>
      </c>
      <c r="AB19" s="44">
        <f t="shared" si="13"/>
        <v>3.1083270266649867</v>
      </c>
      <c r="AC19" s="44">
        <f t="shared" si="14"/>
        <v>100</v>
      </c>
    </row>
    <row r="20" spans="1:29" ht="15" customHeight="1" thickBot="1" x14ac:dyDescent="0.3">
      <c r="A20" s="57" t="s">
        <v>127</v>
      </c>
      <c r="B20" s="44">
        <v>0</v>
      </c>
      <c r="C20" s="44">
        <v>777.85249879999992</v>
      </c>
      <c r="D20" s="44">
        <v>1716.6509914999999</v>
      </c>
      <c r="E20" s="44">
        <v>2.1975637699999999</v>
      </c>
      <c r="F20" s="44">
        <v>0.28683240000000004</v>
      </c>
      <c r="G20" s="44">
        <v>0</v>
      </c>
      <c r="H20" s="44">
        <v>4.6119999999999999E-5</v>
      </c>
      <c r="I20" s="44">
        <v>0</v>
      </c>
      <c r="J20" s="44">
        <v>9.3078999999999992E-4</v>
      </c>
      <c r="K20" s="44">
        <v>0</v>
      </c>
      <c r="L20" s="44">
        <f t="shared" si="1"/>
        <v>22.496404559999974</v>
      </c>
      <c r="M20" s="44">
        <v>2519.4852679400001</v>
      </c>
      <c r="N20" s="50">
        <f t="shared" si="2"/>
        <v>43.710819228081142</v>
      </c>
      <c r="Q20" s="42" t="s">
        <v>127</v>
      </c>
      <c r="R20" s="44">
        <f t="shared" si="3"/>
        <v>0</v>
      </c>
      <c r="S20" s="44">
        <f t="shared" si="4"/>
        <v>30.87346882706694</v>
      </c>
      <c r="T20" s="44">
        <f t="shared" si="5"/>
        <v>68.134988259073268</v>
      </c>
      <c r="U20" s="44">
        <f t="shared" si="6"/>
        <v>8.722272751357614E-2</v>
      </c>
      <c r="V20" s="44">
        <f t="shared" si="7"/>
        <v>1.1384563491991443E-2</v>
      </c>
      <c r="W20" s="44">
        <f t="shared" si="8"/>
        <v>0</v>
      </c>
      <c r="X20" s="44">
        <f t="shared" si="9"/>
        <v>1.8305326324733373E-6</v>
      </c>
      <c r="Y20" s="44">
        <f t="shared" si="10"/>
        <v>0</v>
      </c>
      <c r="Z20" s="44">
        <f t="shared" si="11"/>
        <v>3.6943657176493008E-5</v>
      </c>
      <c r="AA20" s="44">
        <f t="shared" si="12"/>
        <v>0</v>
      </c>
      <c r="AB20" s="44">
        <f t="shared" si="13"/>
        <v>0.892896848664396</v>
      </c>
      <c r="AC20" s="44">
        <f t="shared" si="14"/>
        <v>100</v>
      </c>
    </row>
    <row r="21" spans="1:29" ht="15" customHeight="1" x14ac:dyDescent="0.3">
      <c r="A21" s="56" t="s">
        <v>145</v>
      </c>
      <c r="B21" s="43">
        <v>0</v>
      </c>
      <c r="C21" s="43">
        <v>0</v>
      </c>
      <c r="D21" s="43">
        <v>1627.2965114900001</v>
      </c>
      <c r="E21" s="43">
        <v>0</v>
      </c>
      <c r="F21" s="43">
        <v>0</v>
      </c>
      <c r="G21" s="43">
        <v>0</v>
      </c>
      <c r="H21" s="43">
        <v>1.305E-5</v>
      </c>
      <c r="I21" s="43">
        <v>0</v>
      </c>
      <c r="J21" s="43">
        <v>0</v>
      </c>
      <c r="K21" s="43">
        <v>0</v>
      </c>
      <c r="L21" s="43">
        <f t="shared" si="1"/>
        <v>0.10903499999994892</v>
      </c>
      <c r="M21" s="43">
        <v>1627.40555954</v>
      </c>
      <c r="N21" s="43">
        <f t="shared" si="2"/>
        <v>28.234033010238353</v>
      </c>
      <c r="Q21" s="39" t="s">
        <v>145</v>
      </c>
      <c r="R21" s="43">
        <f t="shared" si="3"/>
        <v>0</v>
      </c>
      <c r="S21" s="43">
        <f t="shared" si="4"/>
        <v>0</v>
      </c>
      <c r="T21" s="43">
        <f t="shared" si="5"/>
        <v>99.993299270156683</v>
      </c>
      <c r="U21" s="43">
        <f t="shared" si="6"/>
        <v>0</v>
      </c>
      <c r="V21" s="43">
        <f t="shared" si="7"/>
        <v>0</v>
      </c>
      <c r="W21" s="43">
        <f t="shared" si="8"/>
        <v>0</v>
      </c>
      <c r="X21" s="43">
        <f t="shared" si="9"/>
        <v>8.018898499823666E-7</v>
      </c>
      <c r="Y21" s="43">
        <f t="shared" si="10"/>
        <v>0</v>
      </c>
      <c r="Z21" s="43">
        <f t="shared" si="11"/>
        <v>0</v>
      </c>
      <c r="AA21" s="43">
        <f t="shared" si="12"/>
        <v>0</v>
      </c>
      <c r="AB21" s="43">
        <f t="shared" si="13"/>
        <v>6.6999279534702217E-3</v>
      </c>
      <c r="AC21" s="43">
        <f t="shared" si="14"/>
        <v>100</v>
      </c>
    </row>
    <row r="22" spans="1:29" ht="15" customHeight="1" thickBot="1" x14ac:dyDescent="0.3">
      <c r="A22" s="57" t="s">
        <v>135</v>
      </c>
      <c r="B22" s="44">
        <f>B23-B21</f>
        <v>0</v>
      </c>
      <c r="C22" s="44">
        <f t="shared" ref="C22:M22" si="19">C23-C21</f>
        <v>0</v>
      </c>
      <c r="D22" s="44">
        <f t="shared" si="19"/>
        <v>0</v>
      </c>
      <c r="E22" s="44">
        <f t="shared" si="19"/>
        <v>0</v>
      </c>
      <c r="F22" s="44">
        <f t="shared" si="19"/>
        <v>1.2179593700000002</v>
      </c>
      <c r="G22" s="44">
        <f t="shared" si="19"/>
        <v>0</v>
      </c>
      <c r="H22" s="44">
        <f t="shared" si="19"/>
        <v>3.1631299999999997E-3</v>
      </c>
      <c r="I22" s="44">
        <f t="shared" si="19"/>
        <v>0</v>
      </c>
      <c r="J22" s="44">
        <f t="shared" si="19"/>
        <v>1.0225E-2</v>
      </c>
      <c r="K22" s="44">
        <f t="shared" si="19"/>
        <v>1.6227499999999999E-2</v>
      </c>
      <c r="L22" s="44">
        <f t="shared" si="19"/>
        <v>10.566961749999791</v>
      </c>
      <c r="M22" s="44">
        <f t="shared" si="19"/>
        <v>11.814536749999888</v>
      </c>
      <c r="N22" s="44">
        <f t="shared" si="2"/>
        <v>0.20497166096351419</v>
      </c>
      <c r="Q22" s="42" t="s">
        <v>135</v>
      </c>
      <c r="R22" s="44">
        <f t="shared" si="3"/>
        <v>0</v>
      </c>
      <c r="S22" s="44">
        <f t="shared" si="4"/>
        <v>0</v>
      </c>
      <c r="T22" s="44">
        <f t="shared" si="5"/>
        <v>0</v>
      </c>
      <c r="U22" s="44">
        <f t="shared" si="6"/>
        <v>0</v>
      </c>
      <c r="V22" s="44">
        <f t="shared" si="7"/>
        <v>10.308989643627049</v>
      </c>
      <c r="W22" s="44">
        <f t="shared" si="8"/>
        <v>0</v>
      </c>
      <c r="X22" s="44">
        <f t="shared" si="9"/>
        <v>2.6773203782196789E-2</v>
      </c>
      <c r="Y22" s="44">
        <f t="shared" si="10"/>
        <v>0</v>
      </c>
      <c r="Z22" s="44">
        <f t="shared" si="11"/>
        <v>8.6545924028719079E-2</v>
      </c>
      <c r="AA22" s="44">
        <f t="shared" si="12"/>
        <v>0.13735197869692312</v>
      </c>
      <c r="AB22" s="44">
        <f t="shared" si="13"/>
        <v>89.44033924986428</v>
      </c>
      <c r="AC22" s="44">
        <f t="shared" si="14"/>
        <v>100</v>
      </c>
    </row>
    <row r="23" spans="1:29" ht="15" customHeight="1" thickBot="1" x14ac:dyDescent="0.3">
      <c r="A23" s="57" t="s">
        <v>129</v>
      </c>
      <c r="B23" s="44">
        <v>0</v>
      </c>
      <c r="C23" s="44">
        <v>0</v>
      </c>
      <c r="D23" s="44">
        <v>1627.2965114900001</v>
      </c>
      <c r="E23" s="44">
        <v>0</v>
      </c>
      <c r="F23" s="44">
        <v>1.2179593700000002</v>
      </c>
      <c r="G23" s="44">
        <v>0</v>
      </c>
      <c r="H23" s="44">
        <v>3.1761799999999998E-3</v>
      </c>
      <c r="I23" s="44">
        <v>0</v>
      </c>
      <c r="J23" s="44">
        <v>1.0225E-2</v>
      </c>
      <c r="K23" s="44">
        <v>1.6227499999999999E-2</v>
      </c>
      <c r="L23" s="44">
        <f t="shared" si="1"/>
        <v>10.67599674999974</v>
      </c>
      <c r="M23" s="44">
        <v>1639.2200962899999</v>
      </c>
      <c r="N23" s="50">
        <f t="shared" si="2"/>
        <v>28.439004671201868</v>
      </c>
      <c r="Q23" s="42" t="s">
        <v>129</v>
      </c>
      <c r="R23" s="44">
        <f t="shared" si="3"/>
        <v>0</v>
      </c>
      <c r="S23" s="44">
        <f t="shared" si="4"/>
        <v>0</v>
      </c>
      <c r="T23" s="44">
        <f t="shared" si="5"/>
        <v>99.272606233477362</v>
      </c>
      <c r="U23" s="44">
        <f t="shared" si="6"/>
        <v>0</v>
      </c>
      <c r="V23" s="44">
        <f t="shared" si="7"/>
        <v>7.4301149232892702E-2</v>
      </c>
      <c r="W23" s="44">
        <f t="shared" si="8"/>
        <v>0</v>
      </c>
      <c r="X23" s="44">
        <f t="shared" si="9"/>
        <v>1.9376165575254705E-4</v>
      </c>
      <c r="Y23" s="44">
        <f t="shared" si="10"/>
        <v>0</v>
      </c>
      <c r="Z23" s="44">
        <f t="shared" si="11"/>
        <v>6.2377224529774563E-4</v>
      </c>
      <c r="AA23" s="44">
        <f t="shared" si="12"/>
        <v>9.8995248025126334E-4</v>
      </c>
      <c r="AB23" s="44">
        <f t="shared" si="13"/>
        <v>0.65128513090843743</v>
      </c>
      <c r="AC23" s="44">
        <f t="shared" si="14"/>
        <v>100</v>
      </c>
    </row>
    <row r="24" spans="1:29" ht="15" customHeight="1" x14ac:dyDescent="0.3">
      <c r="A24" s="56" t="s">
        <v>146</v>
      </c>
      <c r="B24" s="43">
        <v>0</v>
      </c>
      <c r="C24" s="43">
        <v>107.61277198000001</v>
      </c>
      <c r="D24" s="43">
        <v>0</v>
      </c>
      <c r="E24" s="43">
        <v>0</v>
      </c>
      <c r="F24" s="43">
        <v>0</v>
      </c>
      <c r="G24" s="43">
        <v>0</v>
      </c>
      <c r="H24" s="43">
        <v>0</v>
      </c>
      <c r="I24" s="43">
        <v>0</v>
      </c>
      <c r="J24" s="43">
        <v>0</v>
      </c>
      <c r="K24" s="43">
        <v>0</v>
      </c>
      <c r="L24" s="43">
        <f t="shared" si="1"/>
        <v>0</v>
      </c>
      <c r="M24" s="43">
        <v>107.61277198000001</v>
      </c>
      <c r="N24" s="43">
        <f t="shared" si="2"/>
        <v>1.8669854841010782</v>
      </c>
      <c r="Q24" s="39" t="s">
        <v>146</v>
      </c>
      <c r="R24" s="43">
        <f t="shared" si="3"/>
        <v>0</v>
      </c>
      <c r="S24" s="43">
        <f t="shared" si="4"/>
        <v>100</v>
      </c>
      <c r="T24" s="43">
        <f t="shared" si="5"/>
        <v>0</v>
      </c>
      <c r="U24" s="43">
        <f t="shared" si="6"/>
        <v>0</v>
      </c>
      <c r="V24" s="43">
        <f t="shared" si="7"/>
        <v>0</v>
      </c>
      <c r="W24" s="43">
        <f t="shared" si="8"/>
        <v>0</v>
      </c>
      <c r="X24" s="43">
        <f t="shared" si="9"/>
        <v>0</v>
      </c>
      <c r="Y24" s="43">
        <f t="shared" si="10"/>
        <v>0</v>
      </c>
      <c r="Z24" s="43">
        <f t="shared" si="11"/>
        <v>0</v>
      </c>
      <c r="AA24" s="43">
        <f t="shared" si="12"/>
        <v>0</v>
      </c>
      <c r="AB24" s="43">
        <f t="shared" si="13"/>
        <v>0</v>
      </c>
      <c r="AC24" s="43">
        <f t="shared" si="14"/>
        <v>100</v>
      </c>
    </row>
    <row r="25" spans="1:29" ht="15" customHeight="1" x14ac:dyDescent="0.3">
      <c r="A25" s="56" t="s">
        <v>147</v>
      </c>
      <c r="B25" s="43">
        <v>0</v>
      </c>
      <c r="C25" s="43">
        <v>364.35803391000002</v>
      </c>
      <c r="D25" s="43">
        <v>0</v>
      </c>
      <c r="E25" s="43">
        <v>0</v>
      </c>
      <c r="F25" s="43">
        <v>0</v>
      </c>
      <c r="G25" s="43">
        <v>0</v>
      </c>
      <c r="H25" s="43">
        <v>0</v>
      </c>
      <c r="I25" s="43">
        <v>0</v>
      </c>
      <c r="J25" s="43">
        <v>3.1245599999999998E-3</v>
      </c>
      <c r="K25" s="43">
        <v>0</v>
      </c>
      <c r="L25" s="43">
        <f t="shared" si="1"/>
        <v>6.6598599999963426E-2</v>
      </c>
      <c r="M25" s="43">
        <v>364.42775706999998</v>
      </c>
      <c r="N25" s="43">
        <f t="shared" si="2"/>
        <v>6.3224961120753767</v>
      </c>
      <c r="Q25" s="39" t="s">
        <v>147</v>
      </c>
      <c r="R25" s="43">
        <f t="shared" si="3"/>
        <v>0</v>
      </c>
      <c r="S25" s="43">
        <f t="shared" si="4"/>
        <v>99.980867769085279</v>
      </c>
      <c r="T25" s="43">
        <f t="shared" si="5"/>
        <v>0</v>
      </c>
      <c r="U25" s="43">
        <f t="shared" si="6"/>
        <v>0</v>
      </c>
      <c r="V25" s="43">
        <f t="shared" si="7"/>
        <v>0</v>
      </c>
      <c r="W25" s="43">
        <f t="shared" si="8"/>
        <v>0</v>
      </c>
      <c r="X25" s="43">
        <f t="shared" si="9"/>
        <v>0</v>
      </c>
      <c r="Y25" s="43">
        <f t="shared" si="10"/>
        <v>0</v>
      </c>
      <c r="Z25" s="43">
        <f t="shared" si="11"/>
        <v>8.573880390235556E-4</v>
      </c>
      <c r="AA25" s="43">
        <f t="shared" si="12"/>
        <v>0</v>
      </c>
      <c r="AB25" s="43">
        <f t="shared" si="13"/>
        <v>1.8274842875695398E-2</v>
      </c>
      <c r="AC25" s="43">
        <f t="shared" si="14"/>
        <v>100</v>
      </c>
    </row>
    <row r="26" spans="1:29" ht="15" customHeight="1" x14ac:dyDescent="0.3">
      <c r="A26" s="56" t="s">
        <v>137</v>
      </c>
      <c r="B26" s="43">
        <v>0</v>
      </c>
      <c r="C26" s="43">
        <v>0</v>
      </c>
      <c r="D26" s="43">
        <v>117.46822347</v>
      </c>
      <c r="E26" s="43">
        <v>1.4350000000000001E-3</v>
      </c>
      <c r="F26" s="43">
        <v>0.33123009999999997</v>
      </c>
      <c r="G26" s="43">
        <v>0</v>
      </c>
      <c r="H26" s="43">
        <v>3.9529600000000002E-3</v>
      </c>
      <c r="I26" s="43">
        <v>0</v>
      </c>
      <c r="J26" s="43">
        <v>2.3503909999999999E-2</v>
      </c>
      <c r="K26" s="43">
        <v>0.19503081</v>
      </c>
      <c r="L26" s="43">
        <f t="shared" si="1"/>
        <v>1.3148835299999888</v>
      </c>
      <c r="M26" s="43">
        <v>119.33825978</v>
      </c>
      <c r="N26" s="43">
        <f t="shared" si="2"/>
        <v>2.0704122253123614</v>
      </c>
      <c r="Q26" s="39" t="s">
        <v>137</v>
      </c>
      <c r="R26" s="43">
        <f t="shared" si="3"/>
        <v>0</v>
      </c>
      <c r="S26" s="43">
        <f t="shared" si="4"/>
        <v>0</v>
      </c>
      <c r="T26" s="43">
        <f t="shared" si="5"/>
        <v>98.432995157255178</v>
      </c>
      <c r="U26" s="43">
        <f t="shared" si="6"/>
        <v>1.2024643250583859E-3</v>
      </c>
      <c r="V26" s="43">
        <f t="shared" si="7"/>
        <v>0.27755566455437042</v>
      </c>
      <c r="W26" s="43">
        <f t="shared" si="8"/>
        <v>0</v>
      </c>
      <c r="X26" s="43">
        <f t="shared" si="9"/>
        <v>3.3123995668172795E-3</v>
      </c>
      <c r="Y26" s="43">
        <f t="shared" si="10"/>
        <v>0</v>
      </c>
      <c r="Z26" s="43">
        <f t="shared" si="11"/>
        <v>1.9695200888071807E-2</v>
      </c>
      <c r="AA26" s="43">
        <f t="shared" si="12"/>
        <v>0.16342689290051585</v>
      </c>
      <c r="AB26" s="43">
        <f t="shared" si="13"/>
        <v>1.1018122205099821</v>
      </c>
      <c r="AC26" s="43">
        <f t="shared" si="14"/>
        <v>100</v>
      </c>
    </row>
    <row r="27" spans="1:29" ht="15" customHeight="1" thickBot="1" x14ac:dyDescent="0.3">
      <c r="A27" s="58" t="s">
        <v>136</v>
      </c>
      <c r="B27" s="46">
        <f>B28-SUM(B14,B20,B23,B24,B25,B26)</f>
        <v>0</v>
      </c>
      <c r="C27" s="46">
        <f t="shared" ref="C27:M27" si="20">C28-SUM(C14,C20,C23,C24,C25,C26)</f>
        <v>0</v>
      </c>
      <c r="D27" s="46">
        <f t="shared" si="20"/>
        <v>29.457693849999941</v>
      </c>
      <c r="E27" s="46">
        <f t="shared" si="20"/>
        <v>0</v>
      </c>
      <c r="F27" s="46">
        <f t="shared" si="20"/>
        <v>0.14175686999999471</v>
      </c>
      <c r="G27" s="46">
        <f t="shared" si="20"/>
        <v>0</v>
      </c>
      <c r="H27" s="46">
        <f t="shared" si="20"/>
        <v>3.9637000001135902E-4</v>
      </c>
      <c r="I27" s="46">
        <f t="shared" si="20"/>
        <v>0</v>
      </c>
      <c r="J27" s="46">
        <f t="shared" si="20"/>
        <v>1.5216629999997622E-2</v>
      </c>
      <c r="K27" s="46">
        <f t="shared" si="20"/>
        <v>1.5019209999998395E-2</v>
      </c>
      <c r="L27" s="46">
        <f t="shared" si="20"/>
        <v>1.4407649200010724</v>
      </c>
      <c r="M27" s="46">
        <f t="shared" si="20"/>
        <v>31.070847850000973</v>
      </c>
      <c r="N27" s="44">
        <f t="shared" si="2"/>
        <v>0.53905146059657338</v>
      </c>
      <c r="Q27" s="42" t="s">
        <v>136</v>
      </c>
      <c r="R27" s="44">
        <f t="shared" si="3"/>
        <v>0</v>
      </c>
      <c r="S27" s="44">
        <f t="shared" si="4"/>
        <v>0</v>
      </c>
      <c r="T27" s="44">
        <f t="shared" si="5"/>
        <v>94.808142964785617</v>
      </c>
      <c r="U27" s="44">
        <f t="shared" si="6"/>
        <v>0</v>
      </c>
      <c r="V27" s="44">
        <f t="shared" si="7"/>
        <v>0.45623753392358829</v>
      </c>
      <c r="W27" s="44">
        <f t="shared" si="8"/>
        <v>0</v>
      </c>
      <c r="X27" s="44">
        <f t="shared" si="9"/>
        <v>1.2756974058927928E-3</v>
      </c>
      <c r="Y27" s="44">
        <f t="shared" si="10"/>
        <v>0</v>
      </c>
      <c r="Z27" s="44">
        <f t="shared" si="11"/>
        <v>4.8973977386964504E-2</v>
      </c>
      <c r="AA27" s="44">
        <f t="shared" si="12"/>
        <v>4.8338590799021031E-2</v>
      </c>
      <c r="AB27" s="44">
        <f t="shared" si="13"/>
        <v>4.6370312356990517</v>
      </c>
      <c r="AC27" s="44">
        <f t="shared" si="14"/>
        <v>100</v>
      </c>
    </row>
    <row r="28" spans="1:29" ht="15" customHeight="1" thickBot="1" x14ac:dyDescent="0.3">
      <c r="A28" s="57" t="s">
        <v>67</v>
      </c>
      <c r="B28" s="44">
        <v>33.312737349999999</v>
      </c>
      <c r="C28" s="44">
        <v>1249.82407969</v>
      </c>
      <c r="D28" s="44">
        <v>3586.7729411999999</v>
      </c>
      <c r="E28" s="44">
        <v>42.526035759999999</v>
      </c>
      <c r="F28" s="44">
        <v>300.36983968999999</v>
      </c>
      <c r="G28" s="44">
        <v>2.76690959</v>
      </c>
      <c r="H28" s="44">
        <v>49.191413320000002</v>
      </c>
      <c r="I28" s="44">
        <v>148.23316621000001</v>
      </c>
      <c r="J28" s="44">
        <v>36.417456770000001</v>
      </c>
      <c r="K28" s="44">
        <v>52.891908909999998</v>
      </c>
      <c r="L28" s="44">
        <f t="shared" si="1"/>
        <v>261.67897880000055</v>
      </c>
      <c r="M28" s="44">
        <v>5763.9854672900001</v>
      </c>
      <c r="N28" s="44">
        <f t="shared" si="2"/>
        <v>100</v>
      </c>
      <c r="Q28" s="42" t="s">
        <v>67</v>
      </c>
      <c r="R28" s="44">
        <f t="shared" si="3"/>
        <v>0.57794624117368465</v>
      </c>
      <c r="S28" s="44">
        <f t="shared" si="4"/>
        <v>21.683331555615776</v>
      </c>
      <c r="T28" s="44">
        <f t="shared" si="5"/>
        <v>62.227307156732991</v>
      </c>
      <c r="U28" s="44">
        <f t="shared" si="6"/>
        <v>0.73778874012314388</v>
      </c>
      <c r="V28" s="44">
        <f t="shared" si="7"/>
        <v>5.2111484561258292</v>
      </c>
      <c r="W28" s="44">
        <f t="shared" si="8"/>
        <v>4.8003410239354616E-2</v>
      </c>
      <c r="X28" s="44">
        <f t="shared" si="9"/>
        <v>0.85342708789180688</v>
      </c>
      <c r="Y28" s="44">
        <f t="shared" si="10"/>
        <v>2.5717130456210784</v>
      </c>
      <c r="Z28" s="44">
        <f t="shared" si="11"/>
        <v>0.63181035026311516</v>
      </c>
      <c r="AA28" s="44">
        <f t="shared" si="12"/>
        <v>0.91762738143869227</v>
      </c>
      <c r="AB28" s="44">
        <f t="shared" si="13"/>
        <v>4.5398965747745326</v>
      </c>
      <c r="AC28" s="44">
        <f t="shared" si="14"/>
        <v>100</v>
      </c>
    </row>
    <row r="29" spans="1:29" ht="15" customHeight="1" thickBot="1" x14ac:dyDescent="0.3">
      <c r="N29" s="59"/>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topLeftCell="A52" workbookViewId="0">
      <selection activeCell="E5" sqref="E5"/>
    </sheetView>
  </sheetViews>
  <sheetFormatPr defaultColWidth="9.1796875" defaultRowHeight="15" customHeight="1" x14ac:dyDescent="0.25"/>
  <cols>
    <col min="1" max="1" width="6.7265625" style="68" customWidth="1"/>
    <col min="2" max="2" width="8.453125" style="68" customWidth="1"/>
    <col min="3" max="3" width="16.1796875" style="68" customWidth="1"/>
    <col min="4" max="4" width="10.453125" style="71" customWidth="1"/>
    <col min="5" max="5" width="8.26953125" style="71" customWidth="1"/>
    <col min="6" max="6" width="8.7265625" style="71" customWidth="1"/>
    <col min="7" max="16384" width="9.1796875" style="68"/>
  </cols>
  <sheetData>
    <row r="1" spans="1:6" ht="15" customHeight="1" x14ac:dyDescent="0.25">
      <c r="A1" s="65" t="s">
        <v>386</v>
      </c>
      <c r="B1" s="65"/>
      <c r="C1" s="65"/>
      <c r="D1" s="70"/>
      <c r="E1" s="70"/>
    </row>
    <row r="3" spans="1:6" ht="39" customHeight="1" thickBot="1" x14ac:dyDescent="0.3">
      <c r="A3" s="67" t="s">
        <v>95</v>
      </c>
      <c r="B3" s="67" t="s">
        <v>282</v>
      </c>
      <c r="C3" s="67" t="s">
        <v>97</v>
      </c>
      <c r="D3" s="72" t="s">
        <v>69</v>
      </c>
      <c r="E3" s="72" t="s">
        <v>283</v>
      </c>
      <c r="F3" s="72" t="s">
        <v>284</v>
      </c>
    </row>
    <row r="4" spans="1:6" ht="15" customHeight="1" x14ac:dyDescent="0.25">
      <c r="A4" s="68" t="s">
        <v>99</v>
      </c>
      <c r="B4" s="68" t="s">
        <v>192</v>
      </c>
      <c r="C4" s="68" t="s">
        <v>358</v>
      </c>
      <c r="D4" s="71">
        <v>903.80381553999996</v>
      </c>
      <c r="E4" s="71">
        <f t="shared" ref="E4:E28" si="0">D4/D$61*100</f>
        <v>13.34705665826823</v>
      </c>
      <c r="F4" s="71">
        <f t="shared" ref="F4:F28" si="1">D4/D$63*100</f>
        <v>11.002604551545879</v>
      </c>
    </row>
    <row r="5" spans="1:6" ht="15" customHeight="1" x14ac:dyDescent="0.25">
      <c r="A5" s="68" t="s">
        <v>100</v>
      </c>
      <c r="B5" s="68" t="s">
        <v>193</v>
      </c>
      <c r="C5" s="68" t="s">
        <v>359</v>
      </c>
      <c r="D5" s="71">
        <v>578.64918007000006</v>
      </c>
      <c r="E5" s="71">
        <f t="shared" si="0"/>
        <v>8.5452874383367039</v>
      </c>
      <c r="F5" s="71">
        <f t="shared" si="1"/>
        <v>7.0442810629014234</v>
      </c>
    </row>
    <row r="6" spans="1:6" ht="15" customHeight="1" x14ac:dyDescent="0.25">
      <c r="A6" s="68" t="s">
        <v>105</v>
      </c>
      <c r="B6" s="68" t="s">
        <v>194</v>
      </c>
      <c r="C6" s="68" t="s">
        <v>242</v>
      </c>
      <c r="D6" s="71">
        <v>158.87652187999998</v>
      </c>
      <c r="E6" s="71">
        <f t="shared" si="0"/>
        <v>2.3462325592573277</v>
      </c>
      <c r="F6" s="71">
        <f t="shared" si="1"/>
        <v>1.9341094966790411</v>
      </c>
    </row>
    <row r="7" spans="1:6" ht="15" customHeight="1" x14ac:dyDescent="0.25">
      <c r="A7" s="68" t="s">
        <v>104</v>
      </c>
      <c r="B7" s="68" t="s">
        <v>195</v>
      </c>
      <c r="C7" s="68" t="s">
        <v>243</v>
      </c>
      <c r="D7" s="71">
        <v>124.04050828699999</v>
      </c>
      <c r="E7" s="71">
        <f t="shared" si="0"/>
        <v>1.8317865708918413</v>
      </c>
      <c r="F7" s="71">
        <f t="shared" si="1"/>
        <v>1.5100275497721767</v>
      </c>
    </row>
    <row r="8" spans="1:6" ht="15" customHeight="1" x14ac:dyDescent="0.25">
      <c r="A8" s="68" t="s">
        <v>103</v>
      </c>
      <c r="B8" s="68" t="s">
        <v>196</v>
      </c>
      <c r="C8" s="68" t="s">
        <v>244</v>
      </c>
      <c r="D8" s="71">
        <v>105.16003366</v>
      </c>
      <c r="E8" s="71">
        <f t="shared" si="0"/>
        <v>1.55296636649715</v>
      </c>
      <c r="F8" s="71">
        <f t="shared" si="1"/>
        <v>1.280182983402139</v>
      </c>
    </row>
    <row r="9" spans="1:6" ht="15" customHeight="1" x14ac:dyDescent="0.25">
      <c r="A9" s="68" t="s">
        <v>102</v>
      </c>
      <c r="B9" s="68" t="s">
        <v>197</v>
      </c>
      <c r="C9" s="68" t="s">
        <v>245</v>
      </c>
      <c r="D9" s="71">
        <v>84.706129369999999</v>
      </c>
      <c r="E9" s="71">
        <f t="shared" si="0"/>
        <v>1.2509103066006608</v>
      </c>
      <c r="F9" s="71">
        <f t="shared" si="1"/>
        <v>1.0311840119787021</v>
      </c>
    </row>
    <row r="10" spans="1:6" s="73" customFormat="1" ht="15" customHeight="1" x14ac:dyDescent="0.25">
      <c r="A10" s="73" t="s">
        <v>101</v>
      </c>
      <c r="B10" s="73" t="s">
        <v>198</v>
      </c>
      <c r="C10" s="73" t="s">
        <v>360</v>
      </c>
      <c r="D10" s="74">
        <v>78.896341770999996</v>
      </c>
      <c r="E10" s="74">
        <f t="shared" si="0"/>
        <v>1.1651134080668493</v>
      </c>
      <c r="F10" s="74">
        <f t="shared" si="1"/>
        <v>0.96045760611364173</v>
      </c>
    </row>
    <row r="11" spans="1:6" ht="15" customHeight="1" x14ac:dyDescent="0.25">
      <c r="A11" s="68" t="s">
        <v>106</v>
      </c>
      <c r="B11" s="68" t="s">
        <v>199</v>
      </c>
      <c r="C11" s="68" t="s">
        <v>246</v>
      </c>
      <c r="D11" s="71">
        <v>66.456779760000003</v>
      </c>
      <c r="E11" s="71">
        <f t="shared" si="0"/>
        <v>0.98141033433545732</v>
      </c>
      <c r="F11" s="71">
        <f t="shared" si="1"/>
        <v>0.80902254991210221</v>
      </c>
    </row>
    <row r="12" spans="1:6" ht="15" customHeight="1" x14ac:dyDescent="0.25">
      <c r="A12" s="68" t="s">
        <v>107</v>
      </c>
      <c r="B12" s="68" t="s">
        <v>200</v>
      </c>
      <c r="C12" s="68" t="s">
        <v>247</v>
      </c>
      <c r="D12" s="71">
        <v>65.142738909999991</v>
      </c>
      <c r="E12" s="71">
        <f t="shared" si="0"/>
        <v>0.96200504153333488</v>
      </c>
      <c r="F12" s="71">
        <f t="shared" si="1"/>
        <v>0.79302585727976471</v>
      </c>
    </row>
    <row r="13" spans="1:6" ht="15" customHeight="1" x14ac:dyDescent="0.25">
      <c r="A13" s="68" t="s">
        <v>108</v>
      </c>
      <c r="B13" s="68" t="s">
        <v>201</v>
      </c>
      <c r="C13" s="68" t="s">
        <v>248</v>
      </c>
      <c r="D13" s="71">
        <v>60.310678289999998</v>
      </c>
      <c r="E13" s="71">
        <f t="shared" si="0"/>
        <v>0.8906468709188492</v>
      </c>
      <c r="F13" s="71">
        <f t="shared" si="1"/>
        <v>0.73420197176740631</v>
      </c>
    </row>
    <row r="14" spans="1:6" ht="15" customHeight="1" x14ac:dyDescent="0.25">
      <c r="A14" s="68" t="s">
        <v>109</v>
      </c>
      <c r="B14" s="68" t="s">
        <v>202</v>
      </c>
      <c r="C14" s="68" t="s">
        <v>249</v>
      </c>
      <c r="D14" s="71">
        <v>58.387952427000002</v>
      </c>
      <c r="E14" s="71">
        <f t="shared" si="0"/>
        <v>0.86225273206865427</v>
      </c>
      <c r="F14" s="71">
        <f t="shared" si="1"/>
        <v>0.71079535191486776</v>
      </c>
    </row>
    <row r="15" spans="1:6" s="75" customFormat="1" ht="15" customHeight="1" x14ac:dyDescent="0.25">
      <c r="A15" s="75" t="s">
        <v>110</v>
      </c>
      <c r="B15" s="75" t="s">
        <v>203</v>
      </c>
      <c r="C15" s="75" t="s">
        <v>384</v>
      </c>
      <c r="D15" s="76">
        <v>57.14163946</v>
      </c>
      <c r="E15" s="76">
        <f t="shared" si="0"/>
        <v>0.84384762080615683</v>
      </c>
      <c r="F15" s="76">
        <f t="shared" si="1"/>
        <v>0.69562315581701006</v>
      </c>
    </row>
    <row r="16" spans="1:6" ht="15" customHeight="1" x14ac:dyDescent="0.25">
      <c r="A16" s="68" t="s">
        <v>111</v>
      </c>
      <c r="B16" s="68" t="s">
        <v>204</v>
      </c>
      <c r="C16" s="68" t="s">
        <v>250</v>
      </c>
      <c r="D16" s="71">
        <v>52.136777950000003</v>
      </c>
      <c r="E16" s="71">
        <f t="shared" si="0"/>
        <v>0.76993758746463525</v>
      </c>
      <c r="F16" s="71">
        <f t="shared" si="1"/>
        <v>0.6346956502201434</v>
      </c>
    </row>
    <row r="17" spans="1:6" ht="15" customHeight="1" x14ac:dyDescent="0.25">
      <c r="A17" s="68" t="s">
        <v>112</v>
      </c>
      <c r="B17" s="68" t="s">
        <v>205</v>
      </c>
      <c r="C17" s="75" t="s">
        <v>380</v>
      </c>
      <c r="D17" s="71">
        <v>47.17350304</v>
      </c>
      <c r="E17" s="71">
        <f t="shared" si="0"/>
        <v>0.69664169039569956</v>
      </c>
      <c r="F17" s="71">
        <f t="shared" si="1"/>
        <v>0.57427440594523183</v>
      </c>
    </row>
    <row r="18" spans="1:6" ht="15" customHeight="1" x14ac:dyDescent="0.25">
      <c r="A18" s="68" t="s">
        <v>113</v>
      </c>
      <c r="B18" s="68" t="s">
        <v>206</v>
      </c>
      <c r="C18" s="68" t="s">
        <v>251</v>
      </c>
      <c r="D18" s="71">
        <v>45.820996877999995</v>
      </c>
      <c r="E18" s="71">
        <f t="shared" si="0"/>
        <v>0.67666835540365222</v>
      </c>
      <c r="F18" s="71">
        <f t="shared" si="1"/>
        <v>0.55780944950429889</v>
      </c>
    </row>
    <row r="19" spans="1:6" s="75" customFormat="1" ht="15" customHeight="1" x14ac:dyDescent="0.25">
      <c r="A19" s="75" t="s">
        <v>114</v>
      </c>
      <c r="B19" s="75" t="s">
        <v>207</v>
      </c>
      <c r="C19" s="75" t="s">
        <v>361</v>
      </c>
      <c r="D19" s="76">
        <v>42.983089640999999</v>
      </c>
      <c r="E19" s="76">
        <f t="shared" si="0"/>
        <v>0.63475914011613166</v>
      </c>
      <c r="F19" s="76">
        <f t="shared" si="1"/>
        <v>0.52326171851909009</v>
      </c>
    </row>
    <row r="20" spans="1:6" ht="15" customHeight="1" x14ac:dyDescent="0.25">
      <c r="A20" s="68" t="s">
        <v>158</v>
      </c>
      <c r="B20" s="68" t="s">
        <v>208</v>
      </c>
      <c r="C20" s="68" t="s">
        <v>252</v>
      </c>
      <c r="D20" s="71">
        <v>41.071767556999994</v>
      </c>
      <c r="E20" s="71">
        <f t="shared" si="0"/>
        <v>0.60653340826070079</v>
      </c>
      <c r="F20" s="71">
        <f t="shared" si="1"/>
        <v>0.49999392444773622</v>
      </c>
    </row>
    <row r="21" spans="1:6" ht="15" customHeight="1" x14ac:dyDescent="0.25">
      <c r="A21" s="68" t="s">
        <v>159</v>
      </c>
      <c r="B21" s="68" t="s">
        <v>209</v>
      </c>
      <c r="C21" s="68" t="s">
        <v>253</v>
      </c>
      <c r="D21" s="71">
        <v>40.613665840000003</v>
      </c>
      <c r="E21" s="71">
        <f t="shared" si="0"/>
        <v>0.59976832333085262</v>
      </c>
      <c r="F21" s="71">
        <f t="shared" si="1"/>
        <v>0.49441714777355983</v>
      </c>
    </row>
    <row r="22" spans="1:6" ht="15" customHeight="1" x14ac:dyDescent="0.25">
      <c r="A22" s="68" t="s">
        <v>160</v>
      </c>
      <c r="B22" s="68" t="s">
        <v>210</v>
      </c>
      <c r="C22" s="68" t="s">
        <v>254</v>
      </c>
      <c r="D22" s="71">
        <v>40.391179340000001</v>
      </c>
      <c r="E22" s="71">
        <f t="shared" si="0"/>
        <v>0.59648272100196054</v>
      </c>
      <c r="F22" s="71">
        <f t="shared" si="1"/>
        <v>0.49170867173543326</v>
      </c>
    </row>
    <row r="23" spans="1:6" s="75" customFormat="1" ht="15" customHeight="1" x14ac:dyDescent="0.25">
      <c r="A23" s="75" t="s">
        <v>161</v>
      </c>
      <c r="B23" s="75" t="s">
        <v>211</v>
      </c>
      <c r="C23" s="75" t="s">
        <v>362</v>
      </c>
      <c r="D23" s="76">
        <v>39.400375306000001</v>
      </c>
      <c r="E23" s="76">
        <f t="shared" si="0"/>
        <v>0.58185087573680472</v>
      </c>
      <c r="F23" s="76">
        <f t="shared" si="1"/>
        <v>0.47964695570067067</v>
      </c>
    </row>
    <row r="24" spans="1:6" s="75" customFormat="1" ht="15" customHeight="1" x14ac:dyDescent="0.25">
      <c r="A24" s="75" t="s">
        <v>162</v>
      </c>
      <c r="B24" s="75" t="s">
        <v>212</v>
      </c>
      <c r="C24" s="75" t="s">
        <v>363</v>
      </c>
      <c r="D24" s="76">
        <v>38.648874259999999</v>
      </c>
      <c r="E24" s="76">
        <f t="shared" si="0"/>
        <v>0.57075297277683879</v>
      </c>
      <c r="F24" s="76">
        <f t="shared" si="1"/>
        <v>0.47049843398938429</v>
      </c>
    </row>
    <row r="25" spans="1:6" s="75" customFormat="1" ht="15" customHeight="1" x14ac:dyDescent="0.25">
      <c r="A25" s="75" t="s">
        <v>163</v>
      </c>
      <c r="B25" s="75" t="s">
        <v>213</v>
      </c>
      <c r="C25" s="75" t="s">
        <v>255</v>
      </c>
      <c r="D25" s="76">
        <v>34.857347369999999</v>
      </c>
      <c r="E25" s="76">
        <f t="shared" si="0"/>
        <v>0.51476103807589713</v>
      </c>
      <c r="F25" s="76">
        <f t="shared" si="1"/>
        <v>0.42434165715358618</v>
      </c>
    </row>
    <row r="26" spans="1:6" s="75" customFormat="1" ht="15" customHeight="1" x14ac:dyDescent="0.25">
      <c r="A26" s="75" t="s">
        <v>164</v>
      </c>
      <c r="B26" s="75" t="s">
        <v>214</v>
      </c>
      <c r="C26" s="75" t="s">
        <v>364</v>
      </c>
      <c r="D26" s="76">
        <v>34.782642226</v>
      </c>
      <c r="E26" s="76">
        <f t="shared" si="0"/>
        <v>0.51365781880143946</v>
      </c>
      <c r="F26" s="76">
        <f t="shared" si="1"/>
        <v>0.42343222178358048</v>
      </c>
    </row>
    <row r="27" spans="1:6" ht="15" customHeight="1" x14ac:dyDescent="0.25">
      <c r="A27" s="68" t="s">
        <v>165</v>
      </c>
      <c r="B27" s="68" t="s">
        <v>215</v>
      </c>
      <c r="C27" s="68" t="s">
        <v>365</v>
      </c>
      <c r="D27" s="71">
        <v>32.375011559000001</v>
      </c>
      <c r="E27" s="71">
        <f t="shared" si="0"/>
        <v>0.47810277646580457</v>
      </c>
      <c r="F27" s="71">
        <f t="shared" si="1"/>
        <v>0.39412253346438653</v>
      </c>
    </row>
    <row r="28" spans="1:6" ht="15" customHeight="1" thickBot="1" x14ac:dyDescent="0.3">
      <c r="A28" s="77" t="s">
        <v>166</v>
      </c>
      <c r="B28" s="77" t="s">
        <v>216</v>
      </c>
      <c r="C28" s="78" t="s">
        <v>366</v>
      </c>
      <c r="D28" s="79">
        <v>31.90805486</v>
      </c>
      <c r="E28" s="79">
        <f t="shared" si="0"/>
        <v>0.47120692427825084</v>
      </c>
      <c r="F28" s="79">
        <f t="shared" si="1"/>
        <v>0.38843795920894081</v>
      </c>
    </row>
    <row r="29" spans="1:6" ht="15" customHeight="1" x14ac:dyDescent="0.25">
      <c r="A29" s="80"/>
      <c r="B29" s="80"/>
      <c r="C29" s="81"/>
      <c r="D29" s="82"/>
      <c r="E29" s="82"/>
      <c r="F29" s="82"/>
    </row>
    <row r="30" spans="1:6" ht="15" customHeight="1" x14ac:dyDescent="0.25">
      <c r="A30" s="80"/>
      <c r="B30" s="80"/>
      <c r="C30" s="81"/>
      <c r="D30" s="82"/>
      <c r="E30" s="82"/>
      <c r="F30" s="82"/>
    </row>
    <row r="31" spans="1:6" ht="15" customHeight="1" x14ac:dyDescent="0.25">
      <c r="A31" s="65" t="s">
        <v>385</v>
      </c>
      <c r="B31" s="65"/>
      <c r="C31" s="84"/>
      <c r="D31" s="70"/>
      <c r="E31" s="70"/>
      <c r="F31" s="70"/>
    </row>
    <row r="32" spans="1:6" ht="15" customHeight="1" x14ac:dyDescent="0.25">
      <c r="C32" s="83"/>
    </row>
    <row r="33" spans="1:6" ht="15" customHeight="1" thickBot="1" x14ac:dyDescent="0.3">
      <c r="A33" s="85" t="s">
        <v>95</v>
      </c>
      <c r="B33" s="85" t="s">
        <v>282</v>
      </c>
      <c r="C33" s="86" t="s">
        <v>97</v>
      </c>
      <c r="D33" s="87" t="s">
        <v>69</v>
      </c>
      <c r="E33" s="87" t="s">
        <v>283</v>
      </c>
      <c r="F33" s="87" t="s">
        <v>284</v>
      </c>
    </row>
    <row r="34" spans="1:6" ht="15" customHeight="1" x14ac:dyDescent="0.25">
      <c r="A34" s="68" t="s">
        <v>167</v>
      </c>
      <c r="B34" s="68" t="s">
        <v>217</v>
      </c>
      <c r="C34" s="68" t="s">
        <v>256</v>
      </c>
      <c r="D34" s="71">
        <v>31.704239170000001</v>
      </c>
      <c r="E34" s="71">
        <f t="shared" ref="E34:E40" si="2">D34/D$61*100</f>
        <v>0.4681970459003324</v>
      </c>
      <c r="F34" s="71">
        <f t="shared" ref="F34:F40" si="3">D34/D$63*100</f>
        <v>0.38595677535032807</v>
      </c>
    </row>
    <row r="35" spans="1:6" ht="15" customHeight="1" x14ac:dyDescent="0.25">
      <c r="A35" s="68" t="s">
        <v>168</v>
      </c>
      <c r="B35" s="68" t="s">
        <v>218</v>
      </c>
      <c r="C35" s="68" t="s">
        <v>257</v>
      </c>
      <c r="D35" s="71">
        <v>30.070917202</v>
      </c>
      <c r="E35" s="71">
        <f t="shared" si="2"/>
        <v>0.44407672191711794</v>
      </c>
      <c r="F35" s="71">
        <f t="shared" si="3"/>
        <v>0.36607326146128838</v>
      </c>
    </row>
    <row r="36" spans="1:6" ht="15" customHeight="1" x14ac:dyDescent="0.25">
      <c r="A36" s="68" t="s">
        <v>169</v>
      </c>
      <c r="B36" s="68" t="s">
        <v>219</v>
      </c>
      <c r="C36" s="88" t="s">
        <v>258</v>
      </c>
      <c r="D36" s="71">
        <v>29.518370559000001</v>
      </c>
      <c r="E36" s="71">
        <f t="shared" si="2"/>
        <v>0.43591690755956231</v>
      </c>
      <c r="F36" s="71">
        <f t="shared" si="3"/>
        <v>0.35934674393095373</v>
      </c>
    </row>
    <row r="37" spans="1:6" ht="15" customHeight="1" x14ac:dyDescent="0.25">
      <c r="A37" s="68" t="s">
        <v>170</v>
      </c>
      <c r="B37" s="68" t="s">
        <v>220</v>
      </c>
      <c r="C37" s="68" t="s">
        <v>259</v>
      </c>
      <c r="D37" s="71">
        <v>29.096108640000001</v>
      </c>
      <c r="E37" s="71">
        <f t="shared" si="2"/>
        <v>0.42968109215292477</v>
      </c>
      <c r="F37" s="71">
        <f t="shared" si="3"/>
        <v>0.35420626893842666</v>
      </c>
    </row>
    <row r="38" spans="1:6" s="75" customFormat="1" ht="15" customHeight="1" x14ac:dyDescent="0.25">
      <c r="A38" s="75" t="s">
        <v>171</v>
      </c>
      <c r="B38" s="75" t="s">
        <v>221</v>
      </c>
      <c r="C38" s="75" t="s">
        <v>381</v>
      </c>
      <c r="D38" s="76">
        <v>28.824107302000002</v>
      </c>
      <c r="E38" s="76">
        <f t="shared" si="2"/>
        <v>0.42566427212296987</v>
      </c>
      <c r="F38" s="76">
        <f t="shared" si="3"/>
        <v>0.35089501586773975</v>
      </c>
    </row>
    <row r="39" spans="1:6" ht="15" customHeight="1" x14ac:dyDescent="0.25">
      <c r="A39" s="68" t="s">
        <v>172</v>
      </c>
      <c r="B39" s="68" t="s">
        <v>222</v>
      </c>
      <c r="C39" s="88" t="s">
        <v>260</v>
      </c>
      <c r="D39" s="71">
        <v>28.310110429999998</v>
      </c>
      <c r="E39" s="71">
        <f t="shared" si="2"/>
        <v>0.41807374721612628</v>
      </c>
      <c r="F39" s="71">
        <f t="shared" si="3"/>
        <v>0.34463779032154235</v>
      </c>
    </row>
    <row r="40" spans="1:6" ht="15" customHeight="1" x14ac:dyDescent="0.25">
      <c r="A40" s="68" t="s">
        <v>173</v>
      </c>
      <c r="B40" s="68" t="s">
        <v>223</v>
      </c>
      <c r="C40" s="68" t="s">
        <v>261</v>
      </c>
      <c r="D40" s="71">
        <v>28.001529829999999</v>
      </c>
      <c r="E40" s="71">
        <f t="shared" si="2"/>
        <v>0.41351673751885959</v>
      </c>
      <c r="F40" s="71">
        <f t="shared" si="3"/>
        <v>0.34088123358245598</v>
      </c>
    </row>
    <row r="41" spans="1:6" ht="15" customHeight="1" x14ac:dyDescent="0.25">
      <c r="A41" s="68" t="s">
        <v>174</v>
      </c>
      <c r="B41" s="68" t="s">
        <v>224</v>
      </c>
      <c r="C41" s="68" t="s">
        <v>262</v>
      </c>
      <c r="D41" s="71">
        <v>27.634785140000002</v>
      </c>
      <c r="E41" s="71">
        <f t="shared" ref="E41:E61" si="4">D41/D$61*100</f>
        <v>0.40810078101105884</v>
      </c>
      <c r="F41" s="71">
        <f t="shared" ref="F41:F63" si="5">D41/D$63*100</f>
        <v>0.33641660671756679</v>
      </c>
    </row>
    <row r="42" spans="1:6" ht="15" customHeight="1" x14ac:dyDescent="0.25">
      <c r="A42" s="68" t="s">
        <v>175</v>
      </c>
      <c r="B42" s="68" t="s">
        <v>225</v>
      </c>
      <c r="C42" s="68" t="s">
        <v>263</v>
      </c>
      <c r="D42" s="71">
        <v>26.946613719999998</v>
      </c>
      <c r="E42" s="71">
        <f t="shared" si="4"/>
        <v>0.39793810767928817</v>
      </c>
      <c r="F42" s="71">
        <f t="shared" si="5"/>
        <v>0.32803903863503775</v>
      </c>
    </row>
    <row r="43" spans="1:6" ht="15" customHeight="1" x14ac:dyDescent="0.25">
      <c r="A43" s="68" t="s">
        <v>176</v>
      </c>
      <c r="B43" s="68" t="s">
        <v>226</v>
      </c>
      <c r="C43" s="68" t="s">
        <v>264</v>
      </c>
      <c r="D43" s="71">
        <v>26.470389539999999</v>
      </c>
      <c r="E43" s="71">
        <f t="shared" si="4"/>
        <v>0.39090539659397416</v>
      </c>
      <c r="F43" s="71">
        <f t="shared" si="5"/>
        <v>0.32224164517383225</v>
      </c>
    </row>
    <row r="44" spans="1:6" ht="15" customHeight="1" x14ac:dyDescent="0.25">
      <c r="A44" s="68" t="s">
        <v>177</v>
      </c>
      <c r="B44" s="68" t="s">
        <v>227</v>
      </c>
      <c r="C44" s="68" t="s">
        <v>265</v>
      </c>
      <c r="D44" s="71">
        <v>26.289710871</v>
      </c>
      <c r="E44" s="71">
        <f t="shared" si="4"/>
        <v>0.38823719759921477</v>
      </c>
      <c r="F44" s="71">
        <f t="shared" si="5"/>
        <v>0.32004212364966289</v>
      </c>
    </row>
    <row r="45" spans="1:6" ht="15" customHeight="1" x14ac:dyDescent="0.25">
      <c r="A45" s="68" t="s">
        <v>178</v>
      </c>
      <c r="B45" s="68" t="s">
        <v>228</v>
      </c>
      <c r="C45" s="68" t="s">
        <v>266</v>
      </c>
      <c r="D45" s="71">
        <v>26.079339280000003</v>
      </c>
      <c r="E45" s="71">
        <f t="shared" si="4"/>
        <v>0.38513050398264775</v>
      </c>
      <c r="F45" s="71">
        <f t="shared" si="5"/>
        <v>0.31748113045085724</v>
      </c>
    </row>
    <row r="46" spans="1:6" ht="15" customHeight="1" x14ac:dyDescent="0.25">
      <c r="A46" s="68" t="s">
        <v>179</v>
      </c>
      <c r="B46" s="68" t="s">
        <v>229</v>
      </c>
      <c r="C46" s="68" t="s">
        <v>267</v>
      </c>
      <c r="D46" s="71">
        <v>24.942663383000003</v>
      </c>
      <c r="E46" s="71">
        <f t="shared" si="4"/>
        <v>0.36834447438364415</v>
      </c>
      <c r="F46" s="71">
        <f t="shared" si="5"/>
        <v>0.30364361927539002</v>
      </c>
    </row>
    <row r="47" spans="1:6" ht="15" customHeight="1" x14ac:dyDescent="0.25">
      <c r="A47" s="68" t="s">
        <v>180</v>
      </c>
      <c r="B47" s="68" t="s">
        <v>230</v>
      </c>
      <c r="C47" s="68" t="s">
        <v>268</v>
      </c>
      <c r="D47" s="71">
        <v>24.206230371</v>
      </c>
      <c r="E47" s="71">
        <f t="shared" si="4"/>
        <v>0.35746909084666445</v>
      </c>
      <c r="F47" s="71">
        <f t="shared" si="5"/>
        <v>0.29467853075681727</v>
      </c>
    </row>
    <row r="48" spans="1:6" s="75" customFormat="1" ht="15" customHeight="1" x14ac:dyDescent="0.25">
      <c r="A48" s="75" t="s">
        <v>181</v>
      </c>
      <c r="B48" s="75" t="s">
        <v>231</v>
      </c>
      <c r="C48" s="75" t="s">
        <v>367</v>
      </c>
      <c r="D48" s="76">
        <v>23.729998256000002</v>
      </c>
      <c r="E48" s="76">
        <f t="shared" si="4"/>
        <v>0.35043626258006305</v>
      </c>
      <c r="F48" s="76">
        <f t="shared" si="5"/>
        <v>0.28888104069758286</v>
      </c>
    </row>
    <row r="49" spans="1:7" s="89" customFormat="1" ht="15" customHeight="1" x14ac:dyDescent="0.25">
      <c r="A49" s="89" t="s">
        <v>182</v>
      </c>
      <c r="B49" s="89" t="s">
        <v>232</v>
      </c>
      <c r="C49" s="89" t="s">
        <v>368</v>
      </c>
      <c r="D49" s="90">
        <v>23.081658616999999</v>
      </c>
      <c r="E49" s="90">
        <f t="shared" si="4"/>
        <v>0.34086181097148693</v>
      </c>
      <c r="F49" s="90">
        <f t="shared" si="5"/>
        <v>0.28098837135899746</v>
      </c>
    </row>
    <row r="50" spans="1:7" ht="15" customHeight="1" x14ac:dyDescent="0.25">
      <c r="A50" s="68" t="s">
        <v>183</v>
      </c>
      <c r="B50" s="68" t="s">
        <v>233</v>
      </c>
      <c r="C50" s="68" t="s">
        <v>269</v>
      </c>
      <c r="D50" s="71">
        <v>22.529354429999998</v>
      </c>
      <c r="E50" s="71">
        <f t="shared" si="4"/>
        <v>0.33270557711880794</v>
      </c>
      <c r="F50" s="71">
        <f t="shared" si="5"/>
        <v>0.2742648054066969</v>
      </c>
    </row>
    <row r="51" spans="1:7" ht="15" customHeight="1" x14ac:dyDescent="0.25">
      <c r="A51" s="68" t="s">
        <v>184</v>
      </c>
      <c r="B51" s="68" t="s">
        <v>234</v>
      </c>
      <c r="C51" s="68" t="s">
        <v>270</v>
      </c>
      <c r="D51" s="71">
        <v>22.306873377999999</v>
      </c>
      <c r="E51" s="71">
        <f t="shared" si="4"/>
        <v>0.32942005524406243</v>
      </c>
      <c r="F51" s="71">
        <f t="shared" si="5"/>
        <v>0.27155639569069523</v>
      </c>
    </row>
    <row r="52" spans="1:7" ht="15" customHeight="1" x14ac:dyDescent="0.25">
      <c r="A52" s="68" t="s">
        <v>185</v>
      </c>
      <c r="B52" s="68" t="s">
        <v>235</v>
      </c>
      <c r="C52" s="68" t="s">
        <v>271</v>
      </c>
      <c r="D52" s="71">
        <v>21.761815969999997</v>
      </c>
      <c r="E52" s="71">
        <f t="shared" si="4"/>
        <v>0.32137083927318466</v>
      </c>
      <c r="F52" s="71">
        <f t="shared" si="5"/>
        <v>0.26492104959566742</v>
      </c>
    </row>
    <row r="53" spans="1:7" ht="15" customHeight="1" x14ac:dyDescent="0.25">
      <c r="A53" s="68" t="s">
        <v>186</v>
      </c>
      <c r="B53" s="68" t="s">
        <v>236</v>
      </c>
      <c r="C53" s="68" t="s">
        <v>272</v>
      </c>
      <c r="D53" s="71">
        <v>21.448436023999999</v>
      </c>
      <c r="E53" s="71">
        <f t="shared" si="4"/>
        <v>0.31674295452329793</v>
      </c>
      <c r="F53" s="71">
        <f t="shared" si="5"/>
        <v>0.26110606722788143</v>
      </c>
    </row>
    <row r="54" spans="1:7" ht="15" customHeight="1" x14ac:dyDescent="0.25">
      <c r="A54" s="68" t="s">
        <v>187</v>
      </c>
      <c r="B54" s="68" t="s">
        <v>237</v>
      </c>
      <c r="C54" s="68" t="s">
        <v>273</v>
      </c>
      <c r="D54" s="71">
        <v>20.641821522999997</v>
      </c>
      <c r="E54" s="71">
        <f t="shared" si="4"/>
        <v>0.30483115545682082</v>
      </c>
      <c r="F54" s="71">
        <f t="shared" si="5"/>
        <v>0.25128661279822401</v>
      </c>
    </row>
    <row r="55" spans="1:7" ht="15" customHeight="1" x14ac:dyDescent="0.25">
      <c r="A55" s="68" t="s">
        <v>188</v>
      </c>
      <c r="B55" s="68" t="s">
        <v>238</v>
      </c>
      <c r="C55" s="68" t="s">
        <v>274</v>
      </c>
      <c r="D55" s="71">
        <v>20.438975969999998</v>
      </c>
      <c r="E55" s="71">
        <f t="shared" si="4"/>
        <v>0.30183560372068313</v>
      </c>
      <c r="F55" s="71">
        <f t="shared" si="5"/>
        <v>0.24881723906210501</v>
      </c>
    </row>
    <row r="56" spans="1:7" ht="15" customHeight="1" x14ac:dyDescent="0.25">
      <c r="A56" s="68" t="s">
        <v>189</v>
      </c>
      <c r="B56" s="68" t="s">
        <v>239</v>
      </c>
      <c r="C56" s="68" t="s">
        <v>275</v>
      </c>
      <c r="D56" s="71">
        <v>20.320741229999999</v>
      </c>
      <c r="E56" s="71">
        <f t="shared" si="4"/>
        <v>0.30008955469254006</v>
      </c>
      <c r="F56" s="71">
        <f t="shared" si="5"/>
        <v>0.24737788898844151</v>
      </c>
    </row>
    <row r="57" spans="1:7" ht="15" customHeight="1" x14ac:dyDescent="0.25">
      <c r="A57" s="68" t="s">
        <v>190</v>
      </c>
      <c r="B57" s="68" t="s">
        <v>240</v>
      </c>
      <c r="C57" s="68" t="s">
        <v>276</v>
      </c>
      <c r="D57" s="71">
        <v>19.695321719999999</v>
      </c>
      <c r="E57" s="71">
        <f t="shared" si="4"/>
        <v>0.2908535794824012</v>
      </c>
      <c r="F57" s="71">
        <f t="shared" si="5"/>
        <v>0.23976424161382826</v>
      </c>
    </row>
    <row r="58" spans="1:7" s="75" customFormat="1" ht="15" customHeight="1" x14ac:dyDescent="0.25">
      <c r="A58" s="75" t="s">
        <v>191</v>
      </c>
      <c r="B58" s="75" t="s">
        <v>241</v>
      </c>
      <c r="C58" s="75" t="s">
        <v>383</v>
      </c>
      <c r="D58" s="76">
        <v>19.51206904</v>
      </c>
      <c r="E58" s="76">
        <f t="shared" si="4"/>
        <v>0.28814736839910526</v>
      </c>
      <c r="F58" s="76">
        <f t="shared" si="5"/>
        <v>0.23753338494296289</v>
      </c>
    </row>
    <row r="59" spans="1:7" ht="15" customHeight="1" thickBot="1" x14ac:dyDescent="0.3">
      <c r="A59" s="69" t="s">
        <v>277</v>
      </c>
      <c r="B59" s="69" t="str">
        <f>LEFT(C59,8)</f>
        <v/>
      </c>
      <c r="C59" s="69"/>
      <c r="D59" s="91">
        <v>3487.2977868480002</v>
      </c>
      <c r="E59" s="91">
        <f t="shared" si="4"/>
        <v>51.499186377636732</v>
      </c>
      <c r="F59" s="91">
        <f>D59/D$63*100</f>
        <v>42.453193760025179</v>
      </c>
    </row>
    <row r="60" spans="1:7" ht="15" customHeight="1" thickBot="1" x14ac:dyDescent="0.3">
      <c r="A60" s="69" t="s">
        <v>278</v>
      </c>
      <c r="B60" s="69" t="str">
        <f>LEFT(C60,8)</f>
        <v/>
      </c>
      <c r="C60" s="69"/>
      <c r="D60" s="91">
        <f>D61-D59</f>
        <v>3284.2612068730004</v>
      </c>
      <c r="E60" s="91">
        <f t="shared" si="4"/>
        <v>48.500813622363268</v>
      </c>
      <c r="F60" s="91">
        <f t="shared" si="5"/>
        <v>39.981494525575144</v>
      </c>
    </row>
    <row r="61" spans="1:7" ht="15" customHeight="1" x14ac:dyDescent="0.25">
      <c r="A61" s="92" t="s">
        <v>279</v>
      </c>
      <c r="B61" s="92" t="str">
        <f>LEFT(C61,8)</f>
        <v/>
      </c>
      <c r="C61" s="92"/>
      <c r="D61" s="93">
        <f>D63-D62</f>
        <v>6771.5589937210007</v>
      </c>
      <c r="E61" s="93">
        <f t="shared" si="4"/>
        <v>100</v>
      </c>
      <c r="F61" s="93">
        <f t="shared" si="5"/>
        <v>82.434688285600316</v>
      </c>
      <c r="G61" s="94"/>
    </row>
    <row r="62" spans="1:7" ht="15" customHeight="1" thickBot="1" x14ac:dyDescent="0.3">
      <c r="A62" s="95" t="s">
        <v>280</v>
      </c>
      <c r="B62" s="95" t="str">
        <f>LEFT(C62,8)</f>
        <v/>
      </c>
      <c r="C62" s="95"/>
      <c r="D62" s="96">
        <v>1442.8943323600001</v>
      </c>
      <c r="E62" s="96"/>
      <c r="F62" s="96">
        <f t="shared" si="5"/>
        <v>17.56531171439968</v>
      </c>
      <c r="G62" s="94"/>
    </row>
    <row r="63" spans="1:7" ht="15" customHeight="1" thickBot="1" x14ac:dyDescent="0.3">
      <c r="A63" s="69" t="s">
        <v>281</v>
      </c>
      <c r="B63" s="69"/>
      <c r="C63" s="69"/>
      <c r="D63" s="91">
        <v>8214.4533260810003</v>
      </c>
      <c r="E63" s="91"/>
      <c r="F63" s="91">
        <f t="shared" si="5"/>
        <v>100</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workbookViewId="0">
      <selection activeCell="D3" sqref="D3:F3"/>
    </sheetView>
  </sheetViews>
  <sheetFormatPr defaultColWidth="7.453125" defaultRowHeight="15" customHeight="1" x14ac:dyDescent="0.3"/>
  <cols>
    <col min="1" max="2" width="7.453125" style="66"/>
    <col min="3" max="3" width="21.7265625" style="66" customWidth="1"/>
    <col min="4" max="4" width="7.453125" style="103"/>
    <col min="5" max="5" width="11.1796875" style="103" customWidth="1"/>
    <col min="6" max="6" width="8.453125" style="103" customWidth="1"/>
    <col min="7" max="16384" width="7.453125" style="66"/>
  </cols>
  <sheetData>
    <row r="1" spans="1:7" ht="15" customHeight="1" x14ac:dyDescent="0.3">
      <c r="A1" s="65" t="s">
        <v>388</v>
      </c>
      <c r="B1" s="65"/>
      <c r="C1" s="65"/>
      <c r="D1" s="102"/>
      <c r="E1" s="102"/>
      <c r="F1" s="102"/>
      <c r="G1" s="65"/>
    </row>
    <row r="3" spans="1:7" ht="57.75" customHeight="1" thickBot="1" x14ac:dyDescent="0.35">
      <c r="A3" s="67" t="s">
        <v>95</v>
      </c>
      <c r="B3" s="67" t="s">
        <v>282</v>
      </c>
      <c r="C3" s="67" t="s">
        <v>97</v>
      </c>
      <c r="D3" s="72" t="s">
        <v>69</v>
      </c>
      <c r="E3" s="72" t="s">
        <v>352</v>
      </c>
      <c r="F3" s="72" t="s">
        <v>353</v>
      </c>
      <c r="G3" s="104"/>
    </row>
    <row r="4" spans="1:7" ht="15" customHeight="1" x14ac:dyDescent="0.3">
      <c r="A4" s="68" t="s">
        <v>99</v>
      </c>
      <c r="B4" s="68" t="s">
        <v>285</v>
      </c>
      <c r="C4" s="68" t="s">
        <v>323</v>
      </c>
      <c r="D4" s="71">
        <v>1249.82407969</v>
      </c>
      <c r="E4" s="71">
        <f>D4/D$62*100</f>
        <v>57.404780870635854</v>
      </c>
      <c r="F4" s="71">
        <f t="shared" ref="F4:F41" si="0">D4/D$64*100</f>
        <v>21.683331555615776</v>
      </c>
    </row>
    <row r="5" spans="1:7" ht="15" customHeight="1" x14ac:dyDescent="0.3">
      <c r="A5" s="68" t="s">
        <v>100</v>
      </c>
      <c r="B5" s="68" t="s">
        <v>224</v>
      </c>
      <c r="C5" s="68" t="s">
        <v>262</v>
      </c>
      <c r="D5" s="71">
        <v>148.87906921999999</v>
      </c>
      <c r="E5" s="71">
        <f t="shared" ref="E5:E64" si="1">D5/D$62*100</f>
        <v>6.8380586385550561</v>
      </c>
      <c r="F5" s="71">
        <f t="shared" si="0"/>
        <v>2.5829188859838865</v>
      </c>
    </row>
    <row r="6" spans="1:7" ht="15" customHeight="1" x14ac:dyDescent="0.3">
      <c r="A6" s="68" t="s">
        <v>105</v>
      </c>
      <c r="B6" s="68" t="s">
        <v>286</v>
      </c>
      <c r="C6" s="68" t="s">
        <v>324</v>
      </c>
      <c r="D6" s="71">
        <v>74.019945559999996</v>
      </c>
      <c r="E6" s="71">
        <f t="shared" si="1"/>
        <v>3.3997574730534232</v>
      </c>
      <c r="F6" s="71">
        <f t="shared" si="0"/>
        <v>1.2841799477124856</v>
      </c>
    </row>
    <row r="7" spans="1:7" ht="15" customHeight="1" x14ac:dyDescent="0.3">
      <c r="A7" s="68" t="s">
        <v>104</v>
      </c>
      <c r="B7" s="68" t="s">
        <v>287</v>
      </c>
      <c r="C7" s="68" t="s">
        <v>325</v>
      </c>
      <c r="D7" s="71">
        <v>72.262715299999996</v>
      </c>
      <c r="E7" s="71">
        <f t="shared" si="1"/>
        <v>3.3190473798060838</v>
      </c>
      <c r="F7" s="71">
        <f t="shared" si="0"/>
        <v>1.2536935720966538</v>
      </c>
    </row>
    <row r="8" spans="1:7" s="105" customFormat="1" ht="15" customHeight="1" x14ac:dyDescent="0.3">
      <c r="A8" s="75" t="s">
        <v>103</v>
      </c>
      <c r="B8" s="75" t="s">
        <v>232</v>
      </c>
      <c r="C8" s="75" t="s">
        <v>369</v>
      </c>
      <c r="D8" s="76">
        <v>58.468153039999997</v>
      </c>
      <c r="E8" s="76">
        <f t="shared" si="1"/>
        <v>2.6854591519828084</v>
      </c>
      <c r="F8" s="76">
        <f t="shared" si="0"/>
        <v>1.014370236909869</v>
      </c>
    </row>
    <row r="9" spans="1:7" ht="15" customHeight="1" x14ac:dyDescent="0.3">
      <c r="A9" s="68" t="s">
        <v>102</v>
      </c>
      <c r="B9" s="68" t="s">
        <v>193</v>
      </c>
      <c r="C9" s="68" t="s">
        <v>359</v>
      </c>
      <c r="D9" s="71">
        <v>28.724844530000002</v>
      </c>
      <c r="E9" s="71">
        <f t="shared" si="1"/>
        <v>1.3193404036484306</v>
      </c>
      <c r="F9" s="71">
        <f t="shared" si="0"/>
        <v>0.49835039822724075</v>
      </c>
    </row>
    <row r="10" spans="1:7" ht="15" customHeight="1" x14ac:dyDescent="0.3">
      <c r="A10" s="68" t="s">
        <v>101</v>
      </c>
      <c r="B10" s="68" t="s">
        <v>288</v>
      </c>
      <c r="C10" s="68" t="s">
        <v>326</v>
      </c>
      <c r="D10" s="71">
        <v>21.365280579999997</v>
      </c>
      <c r="E10" s="71">
        <f t="shared" si="1"/>
        <v>0.98131350632863357</v>
      </c>
      <c r="F10" s="71">
        <f t="shared" si="0"/>
        <v>0.37066853657500831</v>
      </c>
    </row>
    <row r="11" spans="1:7" ht="15" customHeight="1" x14ac:dyDescent="0.3">
      <c r="A11" s="68" t="s">
        <v>106</v>
      </c>
      <c r="B11" s="68" t="s">
        <v>289</v>
      </c>
      <c r="C11" s="68" t="s">
        <v>327</v>
      </c>
      <c r="D11" s="71">
        <v>19.91931495</v>
      </c>
      <c r="E11" s="71">
        <f t="shared" si="1"/>
        <v>0.91489988741579509</v>
      </c>
      <c r="F11" s="71">
        <f t="shared" si="0"/>
        <v>0.34558232429696395</v>
      </c>
    </row>
    <row r="12" spans="1:7" ht="15" customHeight="1" x14ac:dyDescent="0.3">
      <c r="A12" s="68" t="s">
        <v>107</v>
      </c>
      <c r="B12" s="68" t="s">
        <v>290</v>
      </c>
      <c r="C12" s="68" t="s">
        <v>328</v>
      </c>
      <c r="D12" s="71">
        <v>19.443788850000001</v>
      </c>
      <c r="E12" s="71">
        <f t="shared" si="1"/>
        <v>0.89305883633319894</v>
      </c>
      <c r="F12" s="71">
        <f t="shared" si="0"/>
        <v>0.3373323711577938</v>
      </c>
    </row>
    <row r="13" spans="1:7" ht="15" customHeight="1" x14ac:dyDescent="0.3">
      <c r="A13" s="68" t="s">
        <v>108</v>
      </c>
      <c r="B13" s="68" t="s">
        <v>291</v>
      </c>
      <c r="C13" s="68" t="s">
        <v>329</v>
      </c>
      <c r="D13" s="71">
        <v>17.813423449999998</v>
      </c>
      <c r="E13" s="71">
        <f t="shared" si="1"/>
        <v>0.81817568273827024</v>
      </c>
      <c r="F13" s="71">
        <f t="shared" si="0"/>
        <v>0.3090469875590296</v>
      </c>
    </row>
    <row r="14" spans="1:7" ht="15" customHeight="1" x14ac:dyDescent="0.3">
      <c r="A14" s="68" t="s">
        <v>109</v>
      </c>
      <c r="B14" s="68" t="s">
        <v>292</v>
      </c>
      <c r="C14" s="68" t="s">
        <v>330</v>
      </c>
      <c r="D14" s="71">
        <v>16.478127839999999</v>
      </c>
      <c r="E14" s="71">
        <f t="shared" si="1"/>
        <v>0.75684516980033378</v>
      </c>
      <c r="F14" s="71">
        <f t="shared" si="0"/>
        <v>0.2858808012877827</v>
      </c>
    </row>
    <row r="15" spans="1:7" s="105" customFormat="1" ht="15" customHeight="1" x14ac:dyDescent="0.3">
      <c r="A15" s="75" t="s">
        <v>110</v>
      </c>
      <c r="B15" s="75" t="s">
        <v>293</v>
      </c>
      <c r="C15" s="75" t="s">
        <v>370</v>
      </c>
      <c r="D15" s="76">
        <v>15.07551584</v>
      </c>
      <c r="E15" s="76">
        <f t="shared" si="1"/>
        <v>0.69242279563188669</v>
      </c>
      <c r="F15" s="76">
        <f t="shared" si="0"/>
        <v>0.26154673577079501</v>
      </c>
    </row>
    <row r="16" spans="1:7" s="105" customFormat="1" ht="15" customHeight="1" x14ac:dyDescent="0.3">
      <c r="A16" s="75" t="s">
        <v>111</v>
      </c>
      <c r="B16" s="75" t="s">
        <v>294</v>
      </c>
      <c r="C16" s="75" t="s">
        <v>379</v>
      </c>
      <c r="D16" s="76">
        <v>13.435388489999999</v>
      </c>
      <c r="E16" s="76">
        <f t="shared" si="1"/>
        <v>0.61709127285466547</v>
      </c>
      <c r="F16" s="76">
        <f t="shared" si="0"/>
        <v>0.23309199105799955</v>
      </c>
    </row>
    <row r="17" spans="1:8" ht="15" customHeight="1" x14ac:dyDescent="0.3">
      <c r="A17" s="68" t="s">
        <v>112</v>
      </c>
      <c r="B17" s="68" t="s">
        <v>295</v>
      </c>
      <c r="C17" s="68" t="s">
        <v>331</v>
      </c>
      <c r="D17" s="71">
        <v>13.3934224</v>
      </c>
      <c r="E17" s="71">
        <f t="shared" si="1"/>
        <v>0.61516375822313041</v>
      </c>
      <c r="F17" s="71">
        <f t="shared" si="0"/>
        <v>0.23236391687672076</v>
      </c>
    </row>
    <row r="18" spans="1:8" ht="15" customHeight="1" x14ac:dyDescent="0.3">
      <c r="A18" s="68" t="s">
        <v>113</v>
      </c>
      <c r="B18" s="68" t="s">
        <v>296</v>
      </c>
      <c r="C18" s="68" t="s">
        <v>332</v>
      </c>
      <c r="D18" s="71">
        <v>12.895174000000001</v>
      </c>
      <c r="E18" s="71">
        <f t="shared" si="1"/>
        <v>0.59227906534040164</v>
      </c>
      <c r="F18" s="71">
        <f t="shared" si="0"/>
        <v>0.22371975212600259</v>
      </c>
    </row>
    <row r="19" spans="1:8" ht="15" customHeight="1" x14ac:dyDescent="0.3">
      <c r="A19" s="68" t="s">
        <v>114</v>
      </c>
      <c r="B19" s="68" t="s">
        <v>297</v>
      </c>
      <c r="C19" s="68" t="s">
        <v>333</v>
      </c>
      <c r="D19" s="71">
        <v>12.6782626</v>
      </c>
      <c r="E19" s="71">
        <f t="shared" si="1"/>
        <v>0.58231626210458032</v>
      </c>
      <c r="F19" s="71">
        <f t="shared" si="0"/>
        <v>0.21995653306115678</v>
      </c>
    </row>
    <row r="20" spans="1:8" s="105" customFormat="1" ht="15" customHeight="1" x14ac:dyDescent="0.3">
      <c r="A20" s="75" t="s">
        <v>158</v>
      </c>
      <c r="B20" s="75" t="s">
        <v>203</v>
      </c>
      <c r="C20" s="75" t="s">
        <v>371</v>
      </c>
      <c r="D20" s="76">
        <v>12.562550999999999</v>
      </c>
      <c r="E20" s="76">
        <f t="shared" si="1"/>
        <v>0.57700159490450664</v>
      </c>
      <c r="F20" s="76">
        <f t="shared" si="0"/>
        <v>0.21794904014403108</v>
      </c>
    </row>
    <row r="21" spans="1:8" s="105" customFormat="1" ht="15" customHeight="1" x14ac:dyDescent="0.3">
      <c r="A21" s="75" t="s">
        <v>159</v>
      </c>
      <c r="B21" s="75" t="s">
        <v>298</v>
      </c>
      <c r="C21" s="75" t="s">
        <v>372</v>
      </c>
      <c r="D21" s="76">
        <v>12.357039480000001</v>
      </c>
      <c r="E21" s="76">
        <f t="shared" si="1"/>
        <v>0.56756239144883525</v>
      </c>
      <c r="F21" s="76">
        <f t="shared" si="0"/>
        <v>0.21438359881586927</v>
      </c>
    </row>
    <row r="22" spans="1:8" s="105" customFormat="1" ht="15" customHeight="1" x14ac:dyDescent="0.3">
      <c r="A22" s="75" t="s">
        <v>160</v>
      </c>
      <c r="B22" s="75" t="s">
        <v>299</v>
      </c>
      <c r="C22" s="75" t="s">
        <v>334</v>
      </c>
      <c r="D22" s="76">
        <v>11.64914117</v>
      </c>
      <c r="E22" s="76">
        <f t="shared" si="1"/>
        <v>0.53504841766276223</v>
      </c>
      <c r="F22" s="76">
        <f t="shared" si="0"/>
        <v>0.20210219536651555</v>
      </c>
    </row>
    <row r="23" spans="1:8" s="105" customFormat="1" ht="15" customHeight="1" x14ac:dyDescent="0.3">
      <c r="A23" s="75" t="s">
        <v>161</v>
      </c>
      <c r="B23" s="75" t="s">
        <v>201</v>
      </c>
      <c r="C23" s="75" t="s">
        <v>248</v>
      </c>
      <c r="D23" s="76">
        <v>10</v>
      </c>
      <c r="E23" s="76">
        <f t="shared" si="1"/>
        <v>0.4593028875301734</v>
      </c>
      <c r="F23" s="76">
        <f t="shared" si="0"/>
        <v>0.17349106892702851</v>
      </c>
    </row>
    <row r="24" spans="1:8" s="105" customFormat="1" ht="15" customHeight="1" x14ac:dyDescent="0.3">
      <c r="A24" s="75" t="s">
        <v>162</v>
      </c>
      <c r="B24" s="75" t="s">
        <v>300</v>
      </c>
      <c r="C24" s="75" t="s">
        <v>373</v>
      </c>
      <c r="D24" s="76">
        <v>9.7064210700000011</v>
      </c>
      <c r="E24" s="76">
        <f t="shared" si="1"/>
        <v>0.44581872250347154</v>
      </c>
      <c r="F24" s="76">
        <f t="shared" si="0"/>
        <v>0.1683977366890132</v>
      </c>
    </row>
    <row r="25" spans="1:8" s="105" customFormat="1" ht="15" customHeight="1" x14ac:dyDescent="0.3">
      <c r="A25" s="75" t="s">
        <v>163</v>
      </c>
      <c r="B25" s="75" t="s">
        <v>301</v>
      </c>
      <c r="C25" s="75" t="s">
        <v>335</v>
      </c>
      <c r="D25" s="76">
        <v>9.6741429300000004</v>
      </c>
      <c r="E25" s="76">
        <f t="shared" si="1"/>
        <v>0.4443361782128612</v>
      </c>
      <c r="F25" s="76">
        <f t="shared" si="0"/>
        <v>0.16783773978785557</v>
      </c>
    </row>
    <row r="26" spans="1:8" s="105" customFormat="1" ht="15" customHeight="1" x14ac:dyDescent="0.3">
      <c r="A26" s="75" t="s">
        <v>164</v>
      </c>
      <c r="B26" s="75" t="s">
        <v>302</v>
      </c>
      <c r="C26" s="75" t="s">
        <v>336</v>
      </c>
      <c r="D26" s="76">
        <v>9.0878855999999999</v>
      </c>
      <c r="E26" s="76">
        <f t="shared" si="1"/>
        <v>0.41740920976238821</v>
      </c>
      <c r="F26" s="76">
        <f t="shared" si="0"/>
        <v>0.15766669870305497</v>
      </c>
    </row>
    <row r="27" spans="1:8" s="105" customFormat="1" ht="15" customHeight="1" x14ac:dyDescent="0.3">
      <c r="A27" s="75" t="s">
        <v>165</v>
      </c>
      <c r="B27" s="75" t="s">
        <v>303</v>
      </c>
      <c r="C27" s="75" t="s">
        <v>337</v>
      </c>
      <c r="D27" s="76">
        <v>8.78577282</v>
      </c>
      <c r="E27" s="76">
        <f t="shared" si="1"/>
        <v>0.40353308254101139</v>
      </c>
      <c r="F27" s="76">
        <f t="shared" si="0"/>
        <v>0.15242531178918337</v>
      </c>
    </row>
    <row r="28" spans="1:8" s="105" customFormat="1" ht="15" customHeight="1" thickBot="1" x14ac:dyDescent="0.35">
      <c r="A28" s="106" t="s">
        <v>166</v>
      </c>
      <c r="B28" s="106" t="s">
        <v>197</v>
      </c>
      <c r="C28" s="106" t="s">
        <v>245</v>
      </c>
      <c r="D28" s="107">
        <v>8.1097547999999993</v>
      </c>
      <c r="E28" s="107">
        <f t="shared" si="1"/>
        <v>0.37248337968016831</v>
      </c>
      <c r="F28" s="107">
        <f t="shared" si="0"/>
        <v>0.14069700289881001</v>
      </c>
    </row>
    <row r="29" spans="1:8" s="105" customFormat="1" ht="15" customHeight="1" x14ac:dyDescent="0.3">
      <c r="A29" s="75"/>
      <c r="B29" s="75"/>
      <c r="C29" s="75"/>
      <c r="D29" s="76"/>
      <c r="E29" s="76"/>
      <c r="F29" s="76"/>
    </row>
    <row r="30" spans="1:8" s="105" customFormat="1" ht="15" customHeight="1" x14ac:dyDescent="0.3">
      <c r="A30" s="75"/>
      <c r="B30" s="75"/>
      <c r="C30" s="75"/>
      <c r="D30" s="76"/>
      <c r="E30" s="76"/>
      <c r="F30" s="76"/>
    </row>
    <row r="31" spans="1:8" s="105" customFormat="1" ht="15" customHeight="1" x14ac:dyDescent="0.3">
      <c r="A31" s="75"/>
      <c r="B31" s="75"/>
      <c r="C31" s="75"/>
      <c r="D31" s="76"/>
      <c r="E31" s="76"/>
      <c r="F31" s="76"/>
    </row>
    <row r="32" spans="1:8" s="105" customFormat="1" ht="15" customHeight="1" x14ac:dyDescent="0.3">
      <c r="A32" s="108" t="s">
        <v>387</v>
      </c>
      <c r="B32" s="108"/>
      <c r="C32" s="108"/>
      <c r="D32" s="109"/>
      <c r="E32" s="109"/>
      <c r="F32" s="109"/>
      <c r="G32" s="110"/>
      <c r="H32" s="110"/>
    </row>
    <row r="33" spans="1:6" s="105" customFormat="1" ht="15" customHeight="1" x14ac:dyDescent="0.3">
      <c r="A33" s="75"/>
      <c r="B33" s="75"/>
      <c r="C33" s="75"/>
      <c r="D33" s="76"/>
      <c r="E33" s="76"/>
      <c r="F33" s="76"/>
    </row>
    <row r="34" spans="1:6" s="105" customFormat="1" ht="15" customHeight="1" thickBot="1" x14ac:dyDescent="0.35">
      <c r="A34" s="111" t="s">
        <v>95</v>
      </c>
      <c r="B34" s="111" t="s">
        <v>282</v>
      </c>
      <c r="C34" s="111" t="s">
        <v>97</v>
      </c>
      <c r="D34" s="112" t="s">
        <v>69</v>
      </c>
      <c r="E34" s="112" t="s">
        <v>352</v>
      </c>
      <c r="F34" s="112" t="s">
        <v>353</v>
      </c>
    </row>
    <row r="35" spans="1:6" s="105" customFormat="1" ht="15" customHeight="1" x14ac:dyDescent="0.3">
      <c r="A35" s="75" t="s">
        <v>167</v>
      </c>
      <c r="B35" s="75" t="s">
        <v>234</v>
      </c>
      <c r="C35" s="75" t="s">
        <v>270</v>
      </c>
      <c r="D35" s="76">
        <v>8.0083227899999994</v>
      </c>
      <c r="E35" s="76">
        <f t="shared" si="1"/>
        <v>0.36782457817206937</v>
      </c>
      <c r="F35" s="76">
        <f t="shared" si="0"/>
        <v>0.13893724811497832</v>
      </c>
    </row>
    <row r="36" spans="1:6" s="105" customFormat="1" ht="15" customHeight="1" x14ac:dyDescent="0.3">
      <c r="A36" s="75" t="s">
        <v>168</v>
      </c>
      <c r="B36" s="75" t="s">
        <v>304</v>
      </c>
      <c r="C36" s="75" t="s">
        <v>338</v>
      </c>
      <c r="D36" s="76">
        <v>8.0081983700000006</v>
      </c>
      <c r="E36" s="76">
        <f t="shared" si="1"/>
        <v>0.36781886352554277</v>
      </c>
      <c r="F36" s="76">
        <f t="shared" si="0"/>
        <v>0.13893508953909875</v>
      </c>
    </row>
    <row r="37" spans="1:6" s="105" customFormat="1" ht="15" customHeight="1" x14ac:dyDescent="0.3">
      <c r="A37" s="75" t="s">
        <v>169</v>
      </c>
      <c r="B37" s="75" t="s">
        <v>305</v>
      </c>
      <c r="C37" s="75" t="s">
        <v>369</v>
      </c>
      <c r="D37" s="76">
        <v>7.3088675800000003</v>
      </c>
      <c r="E37" s="76">
        <f t="shared" si="1"/>
        <v>0.33569839840696702</v>
      </c>
      <c r="F37" s="76">
        <f t="shared" si="0"/>
        <v>0.12680232491003041</v>
      </c>
    </row>
    <row r="38" spans="1:6" s="105" customFormat="1" ht="15" customHeight="1" x14ac:dyDescent="0.3">
      <c r="A38" s="75" t="s">
        <v>170</v>
      </c>
      <c r="B38" s="75" t="s">
        <v>306</v>
      </c>
      <c r="C38" s="75" t="s">
        <v>339</v>
      </c>
      <c r="D38" s="76">
        <v>7</v>
      </c>
      <c r="E38" s="76">
        <f t="shared" si="1"/>
        <v>0.32151202127112133</v>
      </c>
      <c r="F38" s="76">
        <f t="shared" si="0"/>
        <v>0.12144374824891994</v>
      </c>
    </row>
    <row r="39" spans="1:6" s="105" customFormat="1" ht="15" customHeight="1" x14ac:dyDescent="0.3">
      <c r="A39" s="75" t="s">
        <v>171</v>
      </c>
      <c r="B39" s="75" t="s">
        <v>307</v>
      </c>
      <c r="C39" s="75" t="s">
        <v>340</v>
      </c>
      <c r="D39" s="76">
        <v>6.3410000000000002</v>
      </c>
      <c r="E39" s="76">
        <f t="shared" si="1"/>
        <v>0.29124396098288297</v>
      </c>
      <c r="F39" s="76">
        <f t="shared" si="0"/>
        <v>0.11001068680662877</v>
      </c>
    </row>
    <row r="40" spans="1:6" s="105" customFormat="1" ht="15" customHeight="1" x14ac:dyDescent="0.3">
      <c r="A40" s="75" t="s">
        <v>172</v>
      </c>
      <c r="B40" s="75" t="s">
        <v>308</v>
      </c>
      <c r="C40" s="75" t="s">
        <v>374</v>
      </c>
      <c r="D40" s="76">
        <v>6.14741757</v>
      </c>
      <c r="E40" s="76">
        <f t="shared" si="1"/>
        <v>0.28235266407547216</v>
      </c>
      <c r="F40" s="76">
        <f t="shared" si="0"/>
        <v>0.1066522045360096</v>
      </c>
    </row>
    <row r="41" spans="1:6" ht="15" customHeight="1" x14ac:dyDescent="0.3">
      <c r="A41" s="68" t="s">
        <v>173</v>
      </c>
      <c r="B41" s="68" t="s">
        <v>309</v>
      </c>
      <c r="C41" s="68" t="s">
        <v>341</v>
      </c>
      <c r="D41" s="71">
        <v>6.1140562999999997</v>
      </c>
      <c r="E41" s="71">
        <f t="shared" si="1"/>
        <v>0.2808203713112048</v>
      </c>
      <c r="F41" s="71">
        <f t="shared" si="0"/>
        <v>0.10607341629670329</v>
      </c>
    </row>
    <row r="42" spans="1:6" ht="15" customHeight="1" x14ac:dyDescent="0.3">
      <c r="A42" s="68" t="s">
        <v>174</v>
      </c>
      <c r="B42" s="68" t="s">
        <v>212</v>
      </c>
      <c r="C42" s="75" t="s">
        <v>363</v>
      </c>
      <c r="D42" s="71">
        <v>6.0470269999999999</v>
      </c>
      <c r="E42" s="71">
        <f t="shared" si="1"/>
        <v>0.27774169620729217</v>
      </c>
      <c r="F42" s="71">
        <f t="shared" ref="F42:F64" si="2">D42/D$64*100</f>
        <v>0.10491051780606023</v>
      </c>
    </row>
    <row r="43" spans="1:6" ht="15" customHeight="1" x14ac:dyDescent="0.3">
      <c r="A43" s="68" t="s">
        <v>175</v>
      </c>
      <c r="B43" s="68" t="s">
        <v>310</v>
      </c>
      <c r="C43" s="68" t="s">
        <v>342</v>
      </c>
      <c r="D43" s="71">
        <v>5.6357249700000001</v>
      </c>
      <c r="E43" s="71">
        <f t="shared" si="1"/>
        <v>0.25885047520468996</v>
      </c>
      <c r="F43" s="71">
        <f t="shared" si="2"/>
        <v>9.7774794922404568E-2</v>
      </c>
    </row>
    <row r="44" spans="1:6" ht="15" customHeight="1" x14ac:dyDescent="0.3">
      <c r="A44" s="68" t="s">
        <v>176</v>
      </c>
      <c r="B44" s="68" t="s">
        <v>311</v>
      </c>
      <c r="C44" s="68" t="s">
        <v>343</v>
      </c>
      <c r="D44" s="71">
        <v>4.8780986100000003</v>
      </c>
      <c r="E44" s="71">
        <f t="shared" si="1"/>
        <v>0.22405247772299253</v>
      </c>
      <c r="F44" s="71">
        <f t="shared" si="2"/>
        <v>8.4630654218035201E-2</v>
      </c>
    </row>
    <row r="45" spans="1:6" s="105" customFormat="1" ht="15" customHeight="1" x14ac:dyDescent="0.3">
      <c r="A45" s="75" t="s">
        <v>177</v>
      </c>
      <c r="B45" s="75" t="s">
        <v>207</v>
      </c>
      <c r="C45" s="75" t="s">
        <v>375</v>
      </c>
      <c r="D45" s="76">
        <v>4.7821627500000004</v>
      </c>
      <c r="E45" s="76">
        <f t="shared" si="1"/>
        <v>0.21964611597142347</v>
      </c>
      <c r="F45" s="76">
        <f t="shared" si="2"/>
        <v>8.2966252728051817E-2</v>
      </c>
    </row>
    <row r="46" spans="1:6" ht="15" customHeight="1" x14ac:dyDescent="0.3">
      <c r="A46" s="68" t="s">
        <v>178</v>
      </c>
      <c r="B46" s="68" t="s">
        <v>312</v>
      </c>
      <c r="C46" s="68" t="s">
        <v>344</v>
      </c>
      <c r="D46" s="71">
        <v>4.6562428300000001</v>
      </c>
      <c r="E46" s="71">
        <f t="shared" si="1"/>
        <v>0.21386257768606659</v>
      </c>
      <c r="F46" s="71">
        <f t="shared" si="2"/>
        <v>8.0781654576051229E-2</v>
      </c>
    </row>
    <row r="47" spans="1:6" ht="15" customHeight="1" x14ac:dyDescent="0.3">
      <c r="A47" s="68" t="s">
        <v>179</v>
      </c>
      <c r="B47" s="68" t="s">
        <v>214</v>
      </c>
      <c r="C47" s="68" t="s">
        <v>376</v>
      </c>
      <c r="D47" s="71">
        <v>4.3470014500000005</v>
      </c>
      <c r="E47" s="71">
        <f t="shared" si="1"/>
        <v>0.19965903180828506</v>
      </c>
      <c r="F47" s="71">
        <f t="shared" si="2"/>
        <v>7.5416592818784295E-2</v>
      </c>
    </row>
    <row r="48" spans="1:6" ht="15" customHeight="1" x14ac:dyDescent="0.3">
      <c r="A48" s="68" t="s">
        <v>180</v>
      </c>
      <c r="B48" s="68" t="s">
        <v>313</v>
      </c>
      <c r="C48" s="68" t="s">
        <v>345</v>
      </c>
      <c r="D48" s="71">
        <v>4.29138091</v>
      </c>
      <c r="E48" s="71">
        <f t="shared" si="1"/>
        <v>0.19710436434548631</v>
      </c>
      <c r="F48" s="71">
        <f t="shared" si="2"/>
        <v>7.4451626124894435E-2</v>
      </c>
    </row>
    <row r="49" spans="1:7" ht="15" customHeight="1" x14ac:dyDescent="0.3">
      <c r="A49" s="68" t="s">
        <v>181</v>
      </c>
      <c r="B49" s="68" t="s">
        <v>314</v>
      </c>
      <c r="C49" s="68" t="s">
        <v>389</v>
      </c>
      <c r="D49" s="71">
        <v>4.2403876500000006</v>
      </c>
      <c r="E49" s="71">
        <f t="shared" si="1"/>
        <v>0.19476222918922864</v>
      </c>
      <c r="F49" s="71">
        <f t="shared" si="2"/>
        <v>7.3566938606347054E-2</v>
      </c>
    </row>
    <row r="50" spans="1:7" ht="15" customHeight="1" x14ac:dyDescent="0.3">
      <c r="A50" s="68" t="s">
        <v>182</v>
      </c>
      <c r="B50" s="68" t="s">
        <v>315</v>
      </c>
      <c r="C50" s="68" t="s">
        <v>346</v>
      </c>
      <c r="D50" s="71">
        <v>4.02753505</v>
      </c>
      <c r="E50" s="71">
        <f t="shared" si="1"/>
        <v>0.18498584780939811</v>
      </c>
      <c r="F50" s="71">
        <f t="shared" si="2"/>
        <v>6.9874136096557321E-2</v>
      </c>
    </row>
    <row r="51" spans="1:7" s="105" customFormat="1" ht="15" customHeight="1" x14ac:dyDescent="0.3">
      <c r="A51" s="75" t="s">
        <v>183</v>
      </c>
      <c r="B51" s="75" t="s">
        <v>316</v>
      </c>
      <c r="C51" s="75" t="s">
        <v>382</v>
      </c>
      <c r="D51" s="76">
        <v>3.9660525099999999</v>
      </c>
      <c r="E51" s="76">
        <f t="shared" si="1"/>
        <v>0.18216193699392916</v>
      </c>
      <c r="F51" s="76">
        <f t="shared" si="2"/>
        <v>6.8807468938062444E-2</v>
      </c>
    </row>
    <row r="52" spans="1:7" ht="15" customHeight="1" x14ac:dyDescent="0.3">
      <c r="A52" s="68" t="s">
        <v>184</v>
      </c>
      <c r="B52" s="68" t="s">
        <v>317</v>
      </c>
      <c r="C52" s="68" t="s">
        <v>347</v>
      </c>
      <c r="D52" s="71">
        <v>3.93452402</v>
      </c>
      <c r="E52" s="71">
        <f t="shared" si="1"/>
        <v>0.18071382434428257</v>
      </c>
      <c r="F52" s="71">
        <f t="shared" si="2"/>
        <v>6.826047779488692E-2</v>
      </c>
    </row>
    <row r="53" spans="1:7" ht="15" customHeight="1" x14ac:dyDescent="0.3">
      <c r="A53" s="68" t="s">
        <v>185</v>
      </c>
      <c r="B53" s="68" t="s">
        <v>318</v>
      </c>
      <c r="C53" s="68" t="s">
        <v>348</v>
      </c>
      <c r="D53" s="71">
        <v>3.8599685400000001</v>
      </c>
      <c r="E53" s="71">
        <f t="shared" si="1"/>
        <v>0.17728946961976275</v>
      </c>
      <c r="F53" s="71">
        <f t="shared" si="2"/>
        <v>6.6967006802930162E-2</v>
      </c>
    </row>
    <row r="54" spans="1:7" ht="15" customHeight="1" x14ac:dyDescent="0.3">
      <c r="A54" s="68" t="s">
        <v>186</v>
      </c>
      <c r="B54" s="68" t="s">
        <v>319</v>
      </c>
      <c r="C54" s="68" t="s">
        <v>349</v>
      </c>
      <c r="D54" s="71">
        <v>3.7737723700000001</v>
      </c>
      <c r="E54" s="71">
        <f t="shared" si="1"/>
        <v>0.17333045464225857</v>
      </c>
      <c r="F54" s="71">
        <f t="shared" si="2"/>
        <v>6.547158023585857E-2</v>
      </c>
    </row>
    <row r="55" spans="1:7" ht="15" customHeight="1" x14ac:dyDescent="0.3">
      <c r="A55" s="68" t="s">
        <v>187</v>
      </c>
      <c r="B55" s="68" t="s">
        <v>320</v>
      </c>
      <c r="C55" s="68" t="s">
        <v>350</v>
      </c>
      <c r="D55" s="71">
        <v>3.5835625299999996</v>
      </c>
      <c r="E55" s="71">
        <f t="shared" si="1"/>
        <v>0.16459406176739333</v>
      </c>
      <c r="F55" s="71">
        <f t="shared" si="2"/>
        <v>6.2171609389654658E-2</v>
      </c>
    </row>
    <row r="56" spans="1:7" s="105" customFormat="1" ht="15" customHeight="1" x14ac:dyDescent="0.3">
      <c r="A56" s="75" t="s">
        <v>188</v>
      </c>
      <c r="B56" s="75" t="s">
        <v>321</v>
      </c>
      <c r="C56" s="75" t="s">
        <v>377</v>
      </c>
      <c r="D56" s="76">
        <v>3.5517484599999998</v>
      </c>
      <c r="E56" s="76">
        <f t="shared" si="1"/>
        <v>0.16313283234588463</v>
      </c>
      <c r="F56" s="76">
        <f t="shared" si="2"/>
        <v>6.1619663688532729E-2</v>
      </c>
    </row>
    <row r="57" spans="1:7" ht="15" customHeight="1" x14ac:dyDescent="0.3">
      <c r="A57" s="68" t="s">
        <v>189</v>
      </c>
      <c r="B57" s="68" t="s">
        <v>322</v>
      </c>
      <c r="C57" s="68" t="s">
        <v>351</v>
      </c>
      <c r="D57" s="71">
        <v>3.2537763100000001</v>
      </c>
      <c r="E57" s="71">
        <f t="shared" si="1"/>
        <v>0.14944688545602725</v>
      </c>
      <c r="F57" s="71">
        <f t="shared" si="2"/>
        <v>5.6450113007134248E-2</v>
      </c>
    </row>
    <row r="58" spans="1:7" s="105" customFormat="1" ht="15" customHeight="1" x14ac:dyDescent="0.3">
      <c r="A58" s="75" t="s">
        <v>190</v>
      </c>
      <c r="B58" s="75" t="s">
        <v>211</v>
      </c>
      <c r="C58" s="75" t="s">
        <v>378</v>
      </c>
      <c r="D58" s="76">
        <v>3.2396411899999999</v>
      </c>
      <c r="E58" s="76">
        <f t="shared" si="1"/>
        <v>0.1487976553128687</v>
      </c>
      <c r="F58" s="76">
        <f t="shared" si="2"/>
        <v>5.6204881299313059E-2</v>
      </c>
    </row>
    <row r="59" spans="1:7" ht="15" customHeight="1" x14ac:dyDescent="0.3">
      <c r="A59" s="68" t="s">
        <v>191</v>
      </c>
      <c r="B59" s="68" t="s">
        <v>202</v>
      </c>
      <c r="C59" s="68" t="s">
        <v>249</v>
      </c>
      <c r="D59" s="71">
        <v>3.2237354300000001</v>
      </c>
      <c r="E59" s="71">
        <f t="shared" si="1"/>
        <v>0.14806709916323249</v>
      </c>
      <c r="F59" s="71">
        <f t="shared" si="2"/>
        <v>5.5928930568863382E-2</v>
      </c>
    </row>
    <row r="60" spans="1:7" ht="15" customHeight="1" thickBot="1" x14ac:dyDescent="0.35">
      <c r="A60" s="69" t="s">
        <v>354</v>
      </c>
      <c r="B60" s="69"/>
      <c r="C60" s="69"/>
      <c r="D60" s="91">
        <f>SUM(D4:D59)</f>
        <v>2010.8294203999997</v>
      </c>
      <c r="E60" s="91">
        <f t="shared" si="1"/>
        <v>92.357975912034476</v>
      </c>
      <c r="F60" s="91">
        <f t="shared" si="2"/>
        <v>34.886094557511313</v>
      </c>
    </row>
    <row r="61" spans="1:7" ht="15" customHeight="1" thickBot="1" x14ac:dyDescent="0.35">
      <c r="A61" s="69" t="s">
        <v>355</v>
      </c>
      <c r="B61" s="69"/>
      <c r="C61" s="69"/>
      <c r="D61" s="91">
        <f>D62-D60</f>
        <v>166.38310569000055</v>
      </c>
      <c r="E61" s="91">
        <f t="shared" si="1"/>
        <v>7.6420240879655266</v>
      </c>
      <c r="F61" s="91">
        <f t="shared" si="2"/>
        <v>2.8865982857556953</v>
      </c>
    </row>
    <row r="62" spans="1:7" ht="15" customHeight="1" thickBot="1" x14ac:dyDescent="0.35">
      <c r="A62" s="69" t="s">
        <v>356</v>
      </c>
      <c r="B62" s="69"/>
      <c r="C62" s="69"/>
      <c r="D62" s="91">
        <f>D64-D63</f>
        <v>2177.2125260900002</v>
      </c>
      <c r="E62" s="91">
        <f t="shared" si="1"/>
        <v>100</v>
      </c>
      <c r="F62" s="91">
        <f t="shared" si="2"/>
        <v>37.772692843267009</v>
      </c>
    </row>
    <row r="63" spans="1:7" ht="15" customHeight="1" thickBot="1" x14ac:dyDescent="0.35">
      <c r="A63" s="69" t="s">
        <v>357</v>
      </c>
      <c r="B63" s="69"/>
      <c r="C63" s="69"/>
      <c r="D63" s="91">
        <v>3586.7729411999999</v>
      </c>
      <c r="E63" s="91">
        <f t="shared" si="1"/>
        <v>164.74151688082526</v>
      </c>
      <c r="F63" s="91">
        <f t="shared" si="2"/>
        <v>62.227307156732991</v>
      </c>
      <c r="G63" s="103"/>
    </row>
    <row r="64" spans="1:7" ht="15" customHeight="1" thickBot="1" x14ac:dyDescent="0.35">
      <c r="A64" s="69" t="s">
        <v>47</v>
      </c>
      <c r="B64" s="69"/>
      <c r="C64" s="69"/>
      <c r="D64" s="91">
        <v>5763.9854672900001</v>
      </c>
      <c r="E64" s="91">
        <f t="shared" si="1"/>
        <v>264.74151688082526</v>
      </c>
      <c r="F64" s="91">
        <f t="shared" si="2"/>
        <v>100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B5" sqref="B5:E5"/>
    </sheetView>
  </sheetViews>
  <sheetFormatPr defaultColWidth="8.7265625" defaultRowHeight="14.5" x14ac:dyDescent="0.35"/>
  <cols>
    <col min="1" max="1" width="25.7265625" style="2" bestFit="1" customWidth="1"/>
    <col min="2" max="2" width="12" style="2" bestFit="1" customWidth="1"/>
    <col min="3" max="3" width="12" style="4" customWidth="1"/>
    <col min="4" max="4" width="8.7265625" style="2"/>
    <col min="5" max="5" width="11.54296875" style="2" customWidth="1"/>
    <col min="6" max="16384" width="8.7265625" style="2"/>
  </cols>
  <sheetData>
    <row r="1" spans="1:9" s="4" customFormat="1" x14ac:dyDescent="0.35">
      <c r="A1" s="11" t="s">
        <v>70</v>
      </c>
      <c r="B1" s="11"/>
      <c r="C1" s="11"/>
      <c r="D1" s="11"/>
    </row>
    <row r="2" spans="1:9" s="4" customFormat="1" x14ac:dyDescent="0.35"/>
    <row r="3" spans="1:9" s="4" customFormat="1" x14ac:dyDescent="0.35"/>
    <row r="4" spans="1:9" s="4" customFormat="1" ht="15" thickBot="1" x14ac:dyDescent="0.4">
      <c r="A4" s="8" t="s">
        <v>61</v>
      </c>
      <c r="B4" s="133" t="s">
        <v>62</v>
      </c>
      <c r="C4" s="134"/>
      <c r="D4" s="133" t="s">
        <v>47</v>
      </c>
      <c r="E4" s="134"/>
    </row>
    <row r="5" spans="1:9" s="4" customFormat="1" ht="31.5" customHeight="1" thickBot="1" x14ac:dyDescent="0.4">
      <c r="A5" s="8" t="s">
        <v>68</v>
      </c>
      <c r="B5" s="113" t="s">
        <v>69</v>
      </c>
      <c r="C5" s="113" t="s">
        <v>54</v>
      </c>
      <c r="D5" s="113" t="s">
        <v>69</v>
      </c>
      <c r="E5" s="114" t="s">
        <v>54</v>
      </c>
    </row>
    <row r="6" spans="1:9" ht="15" thickBot="1" x14ac:dyDescent="0.4">
      <c r="A6" s="6" t="s">
        <v>64</v>
      </c>
      <c r="B6" s="7">
        <v>5988.1130025979992</v>
      </c>
      <c r="C6" s="7">
        <f>B6/B$9*100</f>
        <v>72.897279525405921</v>
      </c>
      <c r="D6" s="7">
        <v>2052.5844911300001</v>
      </c>
      <c r="E6" s="7">
        <f>D6/D$9*100</f>
        <v>35.610507742918458</v>
      </c>
      <c r="H6" s="4"/>
      <c r="I6" s="4"/>
    </row>
    <row r="7" spans="1:9" ht="15" thickBot="1" x14ac:dyDescent="0.4">
      <c r="A7" s="6" t="s">
        <v>65</v>
      </c>
      <c r="B7" s="7">
        <v>1234.6902462739999</v>
      </c>
      <c r="C7" s="7">
        <f t="shared" ref="C7:C9" si="0">B7/B$9*100</f>
        <v>15.030704993522717</v>
      </c>
      <c r="D7" s="7">
        <v>3649.5912158000001</v>
      </c>
      <c r="E7" s="7">
        <f t="shared" ref="E7:E9" si="1">D7/D$9*100</f>
        <v>63.317148117583557</v>
      </c>
      <c r="H7" s="4"/>
      <c r="I7" s="4"/>
    </row>
    <row r="8" spans="1:9" ht="15" thickBot="1" x14ac:dyDescent="0.4">
      <c r="A8" s="6" t="s">
        <v>66</v>
      </c>
      <c r="B8" s="7">
        <v>991.65007720999995</v>
      </c>
      <c r="C8" s="7">
        <f>B8/B$9*100</f>
        <v>12.072015481071357</v>
      </c>
      <c r="D8" s="7">
        <v>61.809760359999999</v>
      </c>
      <c r="E8" s="7">
        <f t="shared" si="1"/>
        <v>1.0723441394979873</v>
      </c>
      <c r="H8" s="4"/>
      <c r="I8" s="4"/>
    </row>
    <row r="9" spans="1:9" ht="15" thickBot="1" x14ac:dyDescent="0.4">
      <c r="A9" s="9" t="s">
        <v>67</v>
      </c>
      <c r="B9" s="10">
        <f>SUM(B6:B8)</f>
        <v>8214.453326081999</v>
      </c>
      <c r="C9" s="10">
        <f t="shared" si="0"/>
        <v>100</v>
      </c>
      <c r="D9" s="10">
        <f>SUM(D6:D8)</f>
        <v>5763.9854672900001</v>
      </c>
      <c r="E9" s="10">
        <f t="shared" si="1"/>
        <v>100</v>
      </c>
      <c r="I9" s="4"/>
    </row>
  </sheetData>
  <mergeCells count="2">
    <mergeCell ref="B4:C4"/>
    <mergeCell ref="D4:E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3" sqref="C3:D3"/>
    </sheetView>
  </sheetViews>
  <sheetFormatPr defaultRowHeight="14.5" x14ac:dyDescent="0.35"/>
  <cols>
    <col min="2" max="2" width="19.453125" customWidth="1"/>
    <col min="4" max="4" width="12.1796875" customWidth="1"/>
  </cols>
  <sheetData>
    <row r="1" spans="1:5" s="4" customFormat="1" x14ac:dyDescent="0.35">
      <c r="A1" s="12" t="s">
        <v>78</v>
      </c>
      <c r="B1" s="12"/>
      <c r="C1" s="12"/>
      <c r="D1" s="12"/>
      <c r="E1" s="12"/>
    </row>
    <row r="2" spans="1:5" s="4" customFormat="1" x14ac:dyDescent="0.35"/>
    <row r="3" spans="1:5" s="4" customFormat="1" ht="26.5" thickBot="1" x14ac:dyDescent="0.4">
      <c r="B3" s="16" t="s">
        <v>76</v>
      </c>
      <c r="C3" s="115" t="s">
        <v>77</v>
      </c>
      <c r="D3" s="115" t="s">
        <v>54</v>
      </c>
    </row>
    <row r="4" spans="1:5" ht="15" thickBot="1" x14ac:dyDescent="0.4">
      <c r="A4" s="3"/>
      <c r="B4" s="17" t="s">
        <v>18</v>
      </c>
      <c r="C4" s="18">
        <v>15944.055209666001</v>
      </c>
      <c r="D4" s="18">
        <f>C4/C$11*100</f>
        <v>50.996419960847682</v>
      </c>
    </row>
    <row r="5" spans="1:5" ht="15" thickBot="1" x14ac:dyDescent="0.4">
      <c r="A5" s="3"/>
      <c r="B5" s="17" t="s">
        <v>19</v>
      </c>
      <c r="C5" s="18">
        <v>8417.647296340001</v>
      </c>
      <c r="D5" s="18">
        <f t="shared" ref="D5:D11" si="0">C5/C$11*100</f>
        <v>26.92350665884587</v>
      </c>
    </row>
    <row r="6" spans="1:5" ht="15" thickBot="1" x14ac:dyDescent="0.4">
      <c r="B6" s="17" t="s">
        <v>20</v>
      </c>
      <c r="C6" s="18">
        <v>1974.9853308940001</v>
      </c>
      <c r="D6" s="18">
        <f t="shared" si="0"/>
        <v>6.3169112265570231</v>
      </c>
    </row>
    <row r="7" spans="1:5" ht="15" thickBot="1" x14ac:dyDescent="0.4">
      <c r="B7" s="17" t="s">
        <v>16</v>
      </c>
      <c r="C7" s="18">
        <v>1971.8603510940002</v>
      </c>
      <c r="D7" s="18">
        <f t="shared" si="0"/>
        <v>6.3069161042274571</v>
      </c>
    </row>
    <row r="8" spans="1:5" ht="15" thickBot="1" x14ac:dyDescent="0.4">
      <c r="B8" s="17" t="s">
        <v>17</v>
      </c>
      <c r="C8" s="18">
        <v>1859.1737724669999</v>
      </c>
      <c r="D8" s="18">
        <f t="shared" si="0"/>
        <v>5.9464926102013118</v>
      </c>
    </row>
    <row r="9" spans="1:5" ht="15" thickBot="1" x14ac:dyDescent="0.4">
      <c r="B9" s="17" t="s">
        <v>148</v>
      </c>
      <c r="C9" s="18">
        <v>550.56748123300008</v>
      </c>
      <c r="D9" s="18">
        <f t="shared" si="0"/>
        <v>1.7609679670904976</v>
      </c>
    </row>
    <row r="10" spans="1:5" s="4" customFormat="1" ht="15" thickBot="1" x14ac:dyDescent="0.4">
      <c r="B10" s="17" t="s">
        <v>75</v>
      </c>
      <c r="C10" s="18">
        <v>546.75861836000001</v>
      </c>
      <c r="D10" s="18">
        <f t="shared" si="0"/>
        <v>1.7487854722301541</v>
      </c>
    </row>
    <row r="11" spans="1:5" ht="15" thickBot="1" x14ac:dyDescent="0.4">
      <c r="B11" s="19" t="s">
        <v>67</v>
      </c>
      <c r="C11" s="20">
        <f>SUM(C4:C10)</f>
        <v>31265.048060054003</v>
      </c>
      <c r="D11" s="20">
        <f t="shared" si="0"/>
        <v>100</v>
      </c>
    </row>
  </sheetData>
  <sortState ref="A1:E26">
    <sortCondition descending="1" ref="C1:C26"/>
  </sortState>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03"/>
  <sheetViews>
    <sheetView workbookViewId="0">
      <selection activeCell="C3" sqref="C3:E3"/>
    </sheetView>
  </sheetViews>
  <sheetFormatPr defaultRowHeight="14.5" x14ac:dyDescent="0.35"/>
  <cols>
    <col min="1" max="1" width="9.1796875" style="4"/>
    <col min="3" max="3" width="29.7265625" customWidth="1"/>
    <col min="4" max="4" width="12" style="5" bestFit="1" customWidth="1"/>
    <col min="5" max="5" width="12.453125" customWidth="1"/>
    <col min="6" max="52" width="9.1796875" style="27"/>
  </cols>
  <sheetData>
    <row r="1" spans="1:52" s="4" customFormat="1" x14ac:dyDescent="0.35">
      <c r="B1" s="12" t="s">
        <v>98</v>
      </c>
      <c r="C1" s="12"/>
      <c r="D1" s="15"/>
      <c r="E1" s="12"/>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row>
    <row r="2" spans="1:52" s="4" customFormat="1" x14ac:dyDescent="0.35">
      <c r="B2" s="12"/>
      <c r="C2" s="12"/>
      <c r="D2" s="15"/>
      <c r="E2" s="12"/>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row>
    <row r="3" spans="1:52" s="4" customFormat="1" ht="26" x14ac:dyDescent="0.35">
      <c r="A3" s="24" t="s">
        <v>95</v>
      </c>
      <c r="B3" s="24" t="s">
        <v>96</v>
      </c>
      <c r="C3" s="116" t="s">
        <v>97</v>
      </c>
      <c r="D3" s="117" t="s">
        <v>69</v>
      </c>
      <c r="E3" s="116" t="s">
        <v>54</v>
      </c>
      <c r="F3" s="28"/>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row>
    <row r="4" spans="1:52" ht="15" thickBot="1" x14ac:dyDescent="0.4">
      <c r="A4" s="25" t="s">
        <v>99</v>
      </c>
      <c r="B4" s="17">
        <v>74</v>
      </c>
      <c r="C4" s="17" t="s">
        <v>80</v>
      </c>
      <c r="D4" s="26">
        <v>15285.983635838</v>
      </c>
      <c r="E4" s="26">
        <f>D4/D$20*100</f>
        <v>48.891604473070558</v>
      </c>
    </row>
    <row r="5" spans="1:52" ht="15" thickBot="1" x14ac:dyDescent="0.4">
      <c r="A5" s="25" t="s">
        <v>100</v>
      </c>
      <c r="B5" s="17">
        <v>28</v>
      </c>
      <c r="C5" s="17" t="s">
        <v>81</v>
      </c>
      <c r="D5" s="26">
        <v>3703.6613886259997</v>
      </c>
      <c r="E5" s="26">
        <f t="shared" ref="E5:E20" si="0">D5/D$20*100</f>
        <v>11.846012139536002</v>
      </c>
    </row>
    <row r="6" spans="1:52" ht="15" thickBot="1" x14ac:dyDescent="0.4">
      <c r="A6" s="25" t="s">
        <v>105</v>
      </c>
      <c r="B6" s="17">
        <v>84</v>
      </c>
      <c r="C6" s="17" t="s">
        <v>82</v>
      </c>
      <c r="D6" s="26">
        <v>2300.0027202900001</v>
      </c>
      <c r="E6" s="26">
        <f t="shared" si="0"/>
        <v>7.3564662874402122</v>
      </c>
    </row>
    <row r="7" spans="1:52" ht="15" thickBot="1" x14ac:dyDescent="0.4">
      <c r="A7" s="25" t="s">
        <v>104</v>
      </c>
      <c r="B7" s="17">
        <v>85</v>
      </c>
      <c r="C7" s="17" t="s">
        <v>83</v>
      </c>
      <c r="D7" s="26">
        <v>1038.7355484479999</v>
      </c>
      <c r="E7" s="26">
        <f t="shared" si="0"/>
        <v>3.3223539156336073</v>
      </c>
    </row>
    <row r="8" spans="1:52" ht="15" thickBot="1" x14ac:dyDescent="0.4">
      <c r="A8" s="25" t="s">
        <v>103</v>
      </c>
      <c r="B8" s="17">
        <v>87</v>
      </c>
      <c r="C8" s="17" t="s">
        <v>84</v>
      </c>
      <c r="D8" s="26">
        <v>756.07206232700003</v>
      </c>
      <c r="E8" s="26">
        <f t="shared" si="0"/>
        <v>2.4182661126081944</v>
      </c>
    </row>
    <row r="9" spans="1:52" ht="15" thickBot="1" x14ac:dyDescent="0.4">
      <c r="A9" s="25" t="s">
        <v>102</v>
      </c>
      <c r="B9" s="17">
        <v>25</v>
      </c>
      <c r="C9" s="17" t="s">
        <v>85</v>
      </c>
      <c r="D9" s="26">
        <v>708.41248495000002</v>
      </c>
      <c r="E9" s="26">
        <f t="shared" si="0"/>
        <v>2.2658288693151332</v>
      </c>
    </row>
    <row r="10" spans="1:52" s="21" customFormat="1" ht="15" thickBot="1" x14ac:dyDescent="0.4">
      <c r="A10" s="25" t="s">
        <v>101</v>
      </c>
      <c r="B10" s="17">
        <v>39</v>
      </c>
      <c r="C10" s="17" t="s">
        <v>86</v>
      </c>
      <c r="D10" s="26">
        <v>681.1690115880001</v>
      </c>
      <c r="E10" s="26">
        <f t="shared" si="0"/>
        <v>2.1786917144012219</v>
      </c>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row>
    <row r="11" spans="1:52" ht="15" thickBot="1" x14ac:dyDescent="0.4">
      <c r="A11" s="25" t="s">
        <v>106</v>
      </c>
      <c r="B11" s="17">
        <v>73</v>
      </c>
      <c r="C11" s="17" t="s">
        <v>87</v>
      </c>
      <c r="D11" s="26">
        <v>629.60136841999997</v>
      </c>
      <c r="E11" s="26">
        <f t="shared" si="0"/>
        <v>2.0137546797005377</v>
      </c>
    </row>
    <row r="12" spans="1:52" ht="15" thickBot="1" x14ac:dyDescent="0.4">
      <c r="A12" s="25" t="s">
        <v>107</v>
      </c>
      <c r="B12" s="17">
        <v>27</v>
      </c>
      <c r="C12" s="17" t="s">
        <v>88</v>
      </c>
      <c r="D12" s="26">
        <v>574.24122660500007</v>
      </c>
      <c r="E12" s="26">
        <f t="shared" si="0"/>
        <v>1.8366874904588633</v>
      </c>
    </row>
    <row r="13" spans="1:52" ht="15" thickBot="1" x14ac:dyDescent="0.4">
      <c r="A13" s="25" t="s">
        <v>108</v>
      </c>
      <c r="B13" s="17">
        <v>31</v>
      </c>
      <c r="C13" s="17" t="s">
        <v>89</v>
      </c>
      <c r="D13" s="26">
        <v>501.87066074099999</v>
      </c>
      <c r="E13" s="26">
        <f t="shared" si="0"/>
        <v>1.6052131433701082</v>
      </c>
    </row>
    <row r="14" spans="1:52" ht="15" thickBot="1" x14ac:dyDescent="0.4">
      <c r="A14" s="25" t="s">
        <v>109</v>
      </c>
      <c r="B14" s="17">
        <v>38</v>
      </c>
      <c r="C14" s="17" t="s">
        <v>90</v>
      </c>
      <c r="D14" s="26">
        <v>472.88456433800002</v>
      </c>
      <c r="E14" s="26">
        <f t="shared" si="0"/>
        <v>1.5125022786776199</v>
      </c>
    </row>
    <row r="15" spans="1:52" ht="15" thickBot="1" x14ac:dyDescent="0.4">
      <c r="A15" s="25" t="s">
        <v>110</v>
      </c>
      <c r="B15" s="17">
        <v>26</v>
      </c>
      <c r="C15" s="17" t="s">
        <v>91</v>
      </c>
      <c r="D15" s="26">
        <v>468.68891197100004</v>
      </c>
      <c r="E15" s="26">
        <f t="shared" si="0"/>
        <v>1.499082653161802</v>
      </c>
    </row>
    <row r="16" spans="1:52" ht="15" thickBot="1" x14ac:dyDescent="0.4">
      <c r="A16" s="25" t="s">
        <v>111</v>
      </c>
      <c r="B16" s="17">
        <v>34</v>
      </c>
      <c r="C16" s="17" t="s">
        <v>92</v>
      </c>
      <c r="D16" s="26">
        <v>415.43087690800002</v>
      </c>
      <c r="E16" s="26">
        <f t="shared" si="0"/>
        <v>1.3287389679043911</v>
      </c>
    </row>
    <row r="17" spans="1:52" ht="15" thickBot="1" x14ac:dyDescent="0.4">
      <c r="A17" s="25" t="s">
        <v>112</v>
      </c>
      <c r="B17" s="17">
        <v>33</v>
      </c>
      <c r="C17" s="17" t="s">
        <v>93</v>
      </c>
      <c r="D17" s="26">
        <v>256.24762699199999</v>
      </c>
      <c r="E17" s="26">
        <f t="shared" si="0"/>
        <v>0.8195977389824648</v>
      </c>
    </row>
    <row r="18" spans="1:52" ht="15" thickBot="1" x14ac:dyDescent="0.4">
      <c r="A18" s="25" t="s">
        <v>113</v>
      </c>
      <c r="B18" s="17">
        <v>22</v>
      </c>
      <c r="C18" s="17" t="s">
        <v>94</v>
      </c>
      <c r="D18" s="26">
        <v>251.10993803600002</v>
      </c>
      <c r="E18" s="26">
        <f t="shared" si="0"/>
        <v>0.80316504728747318</v>
      </c>
    </row>
    <row r="19" spans="1:52" s="4" customFormat="1" ht="15" thickBot="1" x14ac:dyDescent="0.4">
      <c r="A19" s="25" t="s">
        <v>114</v>
      </c>
      <c r="B19" s="17"/>
      <c r="C19" s="17" t="s">
        <v>79</v>
      </c>
      <c r="D19" s="26">
        <v>3220.9360339779978</v>
      </c>
      <c r="E19" s="26">
        <f t="shared" si="0"/>
        <v>10.302034488451794</v>
      </c>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row>
    <row r="20" spans="1:52" s="4" customFormat="1" ht="15" thickBot="1" x14ac:dyDescent="0.4">
      <c r="A20" s="22" t="s">
        <v>67</v>
      </c>
      <c r="B20" s="22"/>
      <c r="C20" s="22"/>
      <c r="D20" s="23">
        <f>SUM(D4:D19)</f>
        <v>31265.048060056004</v>
      </c>
      <c r="E20" s="29">
        <f t="shared" si="0"/>
        <v>100</v>
      </c>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row>
    <row r="21" spans="1:52" s="4" customFormat="1" x14ac:dyDescent="0.35">
      <c r="B21" s="13"/>
      <c r="C21" s="13"/>
      <c r="D21" s="14"/>
      <c r="E21" s="13"/>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row>
    <row r="22" spans="1:52" s="4" customFormat="1" x14ac:dyDescent="0.35">
      <c r="D22" s="5"/>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row>
    <row r="23" spans="1:52" x14ac:dyDescent="0.35">
      <c r="C23" s="4"/>
    </row>
    <row r="24" spans="1:52" x14ac:dyDescent="0.35">
      <c r="C24" s="4"/>
    </row>
    <row r="25" spans="1:52" x14ac:dyDescent="0.35">
      <c r="C25" s="4"/>
    </row>
    <row r="26" spans="1:52" x14ac:dyDescent="0.35">
      <c r="C26" s="4"/>
    </row>
    <row r="27" spans="1:52" x14ac:dyDescent="0.35">
      <c r="C27" s="4"/>
    </row>
    <row r="28" spans="1:52" x14ac:dyDescent="0.35">
      <c r="C28" s="4"/>
    </row>
    <row r="29" spans="1:52" x14ac:dyDescent="0.35">
      <c r="C29" s="4"/>
    </row>
    <row r="30" spans="1:52" x14ac:dyDescent="0.35">
      <c r="C30" s="4"/>
    </row>
    <row r="31" spans="1:52" x14ac:dyDescent="0.35">
      <c r="C31" s="4"/>
    </row>
    <row r="32" spans="1:52" x14ac:dyDescent="0.35">
      <c r="C32" s="4"/>
    </row>
    <row r="33" spans="3:3" x14ac:dyDescent="0.35">
      <c r="C33" s="4"/>
    </row>
    <row r="34" spans="3:3" x14ac:dyDescent="0.35">
      <c r="C34" s="4"/>
    </row>
    <row r="35" spans="3:3" x14ac:dyDescent="0.35">
      <c r="C35" s="4"/>
    </row>
    <row r="36" spans="3:3" x14ac:dyDescent="0.35">
      <c r="C36" s="4"/>
    </row>
    <row r="37" spans="3:3" x14ac:dyDescent="0.35">
      <c r="C37" s="4"/>
    </row>
    <row r="38" spans="3:3" x14ac:dyDescent="0.35">
      <c r="C38" s="4"/>
    </row>
    <row r="39" spans="3:3" x14ac:dyDescent="0.35">
      <c r="C39" s="4"/>
    </row>
    <row r="40" spans="3:3" x14ac:dyDescent="0.35">
      <c r="C40" s="4"/>
    </row>
    <row r="41" spans="3:3" x14ac:dyDescent="0.35">
      <c r="C41" s="4"/>
    </row>
    <row r="42" spans="3:3" x14ac:dyDescent="0.35">
      <c r="C42" s="4"/>
    </row>
    <row r="43" spans="3:3" x14ac:dyDescent="0.35">
      <c r="C43" s="4"/>
    </row>
    <row r="44" spans="3:3" x14ac:dyDescent="0.35">
      <c r="C44" s="4"/>
    </row>
    <row r="45" spans="3:3" x14ac:dyDescent="0.35">
      <c r="C45" s="4"/>
    </row>
    <row r="46" spans="3:3" x14ac:dyDescent="0.35">
      <c r="C46" s="4"/>
    </row>
    <row r="47" spans="3:3" x14ac:dyDescent="0.35">
      <c r="C47" s="4"/>
    </row>
    <row r="48" spans="3:3" x14ac:dyDescent="0.35">
      <c r="C48" s="4"/>
    </row>
    <row r="49" spans="3:3" x14ac:dyDescent="0.35">
      <c r="C49" s="4"/>
    </row>
    <row r="50" spans="3:3" x14ac:dyDescent="0.35">
      <c r="C50" s="4"/>
    </row>
    <row r="51" spans="3:3" x14ac:dyDescent="0.35">
      <c r="C51" s="4"/>
    </row>
    <row r="52" spans="3:3" x14ac:dyDescent="0.35">
      <c r="C52" s="4"/>
    </row>
    <row r="53" spans="3:3" x14ac:dyDescent="0.35">
      <c r="C53" s="4"/>
    </row>
    <row r="54" spans="3:3" x14ac:dyDescent="0.35">
      <c r="C54" s="4"/>
    </row>
    <row r="55" spans="3:3" x14ac:dyDescent="0.35">
      <c r="C55" s="4"/>
    </row>
    <row r="56" spans="3:3" x14ac:dyDescent="0.35">
      <c r="C56" s="4"/>
    </row>
    <row r="57" spans="3:3" x14ac:dyDescent="0.35">
      <c r="C57" s="4"/>
    </row>
    <row r="58" spans="3:3" x14ac:dyDescent="0.35">
      <c r="C58" s="4"/>
    </row>
    <row r="59" spans="3:3" x14ac:dyDescent="0.35">
      <c r="C59" s="4"/>
    </row>
    <row r="60" spans="3:3" x14ac:dyDescent="0.35">
      <c r="C60" s="4"/>
    </row>
    <row r="61" spans="3:3" x14ac:dyDescent="0.35">
      <c r="C61" s="4"/>
    </row>
    <row r="62" spans="3:3" x14ac:dyDescent="0.35">
      <c r="C62" s="4"/>
    </row>
    <row r="63" spans="3:3" x14ac:dyDescent="0.35">
      <c r="C63" s="4"/>
    </row>
    <row r="64" spans="3:3" x14ac:dyDescent="0.35">
      <c r="C64" s="4"/>
    </row>
    <row r="65" spans="3:3" x14ac:dyDescent="0.35">
      <c r="C65" s="4"/>
    </row>
    <row r="66" spans="3:3" x14ac:dyDescent="0.35">
      <c r="C66" s="4"/>
    </row>
    <row r="67" spans="3:3" x14ac:dyDescent="0.35">
      <c r="C67" s="4"/>
    </row>
    <row r="68" spans="3:3" x14ac:dyDescent="0.35">
      <c r="C68" s="4"/>
    </row>
    <row r="69" spans="3:3" x14ac:dyDescent="0.35">
      <c r="C69" s="4"/>
    </row>
    <row r="70" spans="3:3" x14ac:dyDescent="0.35">
      <c r="C70" s="4"/>
    </row>
    <row r="71" spans="3:3" x14ac:dyDescent="0.35">
      <c r="C71" s="4"/>
    </row>
    <row r="72" spans="3:3" x14ac:dyDescent="0.35">
      <c r="C72" s="4"/>
    </row>
    <row r="73" spans="3:3" x14ac:dyDescent="0.35">
      <c r="C73" s="4"/>
    </row>
    <row r="74" spans="3:3" x14ac:dyDescent="0.35">
      <c r="C74" s="4"/>
    </row>
    <row r="75" spans="3:3" x14ac:dyDescent="0.35">
      <c r="C75" s="4"/>
    </row>
    <row r="76" spans="3:3" x14ac:dyDescent="0.35">
      <c r="C76" s="4"/>
    </row>
    <row r="77" spans="3:3" x14ac:dyDescent="0.35">
      <c r="C77" s="4"/>
    </row>
    <row r="78" spans="3:3" x14ac:dyDescent="0.35">
      <c r="C78" s="4"/>
    </row>
    <row r="79" spans="3:3" x14ac:dyDescent="0.35">
      <c r="C79" s="4"/>
    </row>
    <row r="80" spans="3:3" x14ac:dyDescent="0.35">
      <c r="C80" s="4"/>
    </row>
    <row r="81" spans="3:3" x14ac:dyDescent="0.35">
      <c r="C81" s="4"/>
    </row>
    <row r="82" spans="3:3" x14ac:dyDescent="0.35">
      <c r="C82" s="4"/>
    </row>
    <row r="83" spans="3:3" x14ac:dyDescent="0.35">
      <c r="C83" s="4"/>
    </row>
    <row r="84" spans="3:3" x14ac:dyDescent="0.35">
      <c r="C84" s="4"/>
    </row>
    <row r="85" spans="3:3" x14ac:dyDescent="0.35">
      <c r="C85" s="4"/>
    </row>
    <row r="86" spans="3:3" x14ac:dyDescent="0.35">
      <c r="C86" s="4"/>
    </row>
    <row r="87" spans="3:3" x14ac:dyDescent="0.35">
      <c r="C87" s="4"/>
    </row>
    <row r="88" spans="3:3" x14ac:dyDescent="0.35">
      <c r="C88" s="4"/>
    </row>
    <row r="89" spans="3:3" x14ac:dyDescent="0.35">
      <c r="C89" s="4"/>
    </row>
    <row r="90" spans="3:3" x14ac:dyDescent="0.35">
      <c r="C90" s="4"/>
    </row>
    <row r="91" spans="3:3" x14ac:dyDescent="0.35">
      <c r="C91" s="4"/>
    </row>
    <row r="92" spans="3:3" x14ac:dyDescent="0.35">
      <c r="C92" s="4"/>
    </row>
    <row r="93" spans="3:3" x14ac:dyDescent="0.35">
      <c r="C93" s="4"/>
    </row>
    <row r="94" spans="3:3" x14ac:dyDescent="0.35">
      <c r="C94" s="4"/>
    </row>
    <row r="95" spans="3:3" x14ac:dyDescent="0.35">
      <c r="C95" s="4"/>
    </row>
    <row r="96" spans="3:3" x14ac:dyDescent="0.35">
      <c r="C96" s="4"/>
    </row>
    <row r="97" spans="3:3" x14ac:dyDescent="0.35">
      <c r="C97" s="4"/>
    </row>
    <row r="98" spans="3:3" x14ac:dyDescent="0.35">
      <c r="C98" s="4"/>
    </row>
    <row r="99" spans="3:3" x14ac:dyDescent="0.35">
      <c r="C99" s="4"/>
    </row>
    <row r="100" spans="3:3" x14ac:dyDescent="0.35">
      <c r="C100" s="4"/>
    </row>
    <row r="101" spans="3:3" x14ac:dyDescent="0.35">
      <c r="C101" s="4"/>
    </row>
    <row r="102" spans="3:3" x14ac:dyDescent="0.35">
      <c r="C102" s="4"/>
    </row>
    <row r="103" spans="3:3" x14ac:dyDescent="0.35">
      <c r="C103" s="4"/>
    </row>
  </sheetData>
  <sortState ref="B1:E111">
    <sortCondition descending="1" ref="D1:D11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Revision Table</vt:lpstr>
      <vt:lpstr>Table1.0 </vt:lpstr>
      <vt:lpstr>Table 2.1 </vt:lpstr>
      <vt:lpstr>Table 2.2</vt:lpstr>
      <vt:lpstr>Table 2.3 </vt:lpstr>
      <vt:lpstr>Table 3.1</vt:lpstr>
      <vt:lpstr>Table 3.2 </vt:lpstr>
      <vt:lpstr>Table 4.1 </vt:lpstr>
      <vt:lpstr>Table 4.2</vt:lpstr>
      <vt:lpstr>B</vt:lpstr>
      <vt:lpstr>C1</vt:lpstr>
      <vt:lpstr>C2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Malebogo Lenah Rakgantswana</dc:creator>
  <cp:lastModifiedBy>Onalenna Letshabo</cp:lastModifiedBy>
  <dcterms:created xsi:type="dcterms:W3CDTF">2026-09-28T12:21:56Z</dcterms:created>
  <dcterms:modified xsi:type="dcterms:W3CDTF">2026-10-23T18:27:51Z</dcterms:modified>
</cp:coreProperties>
</file>